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0925" windowHeight="12285" activeTab="4"/>
  </bookViews>
  <sheets>
    <sheet name="fig_d" sheetId="1" r:id="rId1"/>
    <sheet name="fig_f" sheetId="2" r:id="rId2"/>
    <sheet name="fig_g" sheetId="3" r:id="rId3"/>
    <sheet name="fig_h" sheetId="4" r:id="rId4"/>
    <sheet name="fig_i" sheetId="5" r:id="rId5"/>
  </sheets>
  <calcPr calcId="145621"/>
</workbook>
</file>

<file path=xl/calcChain.xml><?xml version="1.0" encoding="utf-8"?>
<calcChain xmlns="http://schemas.openxmlformats.org/spreadsheetml/2006/main">
  <c r="X50" i="3" l="1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49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50" i="3"/>
  <c r="W49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21" i="3"/>
  <c r="V21" i="3"/>
  <c r="W29" i="3"/>
  <c r="W28" i="3"/>
  <c r="W27" i="3"/>
  <c r="W26" i="3"/>
  <c r="W25" i="3"/>
  <c r="W24" i="3"/>
  <c r="W23" i="3"/>
  <c r="W22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21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K26" i="3" l="1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K2" i="3"/>
  <c r="J2" i="3"/>
  <c r="I30" i="3"/>
  <c r="I29" i="3"/>
  <c r="I28" i="3"/>
  <c r="I27" i="3"/>
  <c r="I2" i="3"/>
  <c r="H2" i="3"/>
  <c r="I3" i="3" l="1"/>
  <c r="H3" i="3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</calcChain>
</file>

<file path=xl/sharedStrings.xml><?xml version="1.0" encoding="utf-8"?>
<sst xmlns="http://schemas.openxmlformats.org/spreadsheetml/2006/main" count="867" uniqueCount="46">
  <si>
    <t>Common area</t>
  </si>
  <si>
    <t>Year</t>
  </si>
  <si>
    <t>variable</t>
  </si>
  <si>
    <t>meanQ25</t>
  </si>
  <si>
    <t>95% confidence interval</t>
  </si>
  <si>
    <t>Northern North Sea</t>
  </si>
  <si>
    <t>O2CONC</t>
  </si>
  <si>
    <t>Southern North Sea</t>
  </si>
  <si>
    <t>Kattegat</t>
  </si>
  <si>
    <t>Skagerrak</t>
  </si>
  <si>
    <t>The Sound</t>
  </si>
  <si>
    <t>Celtic Sea</t>
  </si>
  <si>
    <t>English Channel</t>
  </si>
  <si>
    <t>O2SAT</t>
  </si>
  <si>
    <t>NA</t>
  </si>
  <si>
    <t>Equation of line for kattegat:</t>
  </si>
  <si>
    <t>y=0.0558472334852*x-108.190011964</t>
  </si>
  <si>
    <t>Shaded area: 0.31766441 below and above line.</t>
  </si>
  <si>
    <t>y=0.63631084734*x-1233.90224673</t>
  </si>
  <si>
    <t>Shaded area: 3.52912958 below and above line.</t>
  </si>
  <si>
    <t>Count</t>
  </si>
  <si>
    <t>Area</t>
  </si>
  <si>
    <t>ICES aggregated SNS rectangles</t>
  </si>
  <si>
    <t>std error</t>
  </si>
  <si>
    <t>Lower limit</t>
  </si>
  <si>
    <t>Average</t>
  </si>
  <si>
    <t>Deviation from mean</t>
  </si>
  <si>
    <t>Squared deviations</t>
  </si>
  <si>
    <t>std deviation</t>
  </si>
  <si>
    <t>Upper limit</t>
  </si>
  <si>
    <t>Sum of squared deviations</t>
  </si>
  <si>
    <t>/(n-1)</t>
  </si>
  <si>
    <t xml:space="preserve"> </t>
  </si>
  <si>
    <t>y = (0.0558472334852*1990)-108.190011964</t>
  </si>
  <si>
    <t>y = 2,945982671548</t>
  </si>
  <si>
    <t>y = (0.0558472334852*2014)-108.190011964</t>
  </si>
  <si>
    <t>y = 4,2863162751928</t>
  </si>
  <si>
    <t>Upper band</t>
  </si>
  <si>
    <t>Lower band</t>
  </si>
  <si>
    <t xml:space="preserve">O2 Conc mean </t>
  </si>
  <si>
    <t xml:space="preserve">y value </t>
  </si>
  <si>
    <t>O2 CONC Q25</t>
  </si>
  <si>
    <t>O2SAT Q25</t>
  </si>
  <si>
    <t>O2 Sat Q25</t>
  </si>
  <si>
    <t>y value</t>
  </si>
  <si>
    <t>0.63631084734*x-1233.90224673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</si>
</sst>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1" x14ac:knownFonts="1"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2E399"/>
        <bgColor indexed="64"/>
      </patternFill>
    </fill>
    <fill>
      <patternFill patternType="solid">
        <fgColor rgb="FFD9CD29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0" fontId="0" fillId="0" borderId="1" xfId="0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0" borderId="1" xfId="0" applyFill="1" applyBorder="1"/>
    <xf numFmtId="0" fontId="0" fillId="7" borderId="1" xfId="0" applyFill="1" applyBorder="1"/>
    <xf numFmtId="0" fontId="0" fillId="0" borderId="0" xfId="0" applyFill="1" applyBorder="1"/>
    <xf numFmtId="164" fontId="0" fillId="0" borderId="0" xfId="0" applyNumberFormat="1"/>
    <xf numFmtId="164" fontId="0" fillId="0" borderId="0" xfId="0" applyNumberFormat="1" applyFill="1" applyBorder="1"/>
    <xf numFmtId="0" fontId="0" fillId="0" borderId="0" xfId="0" applyFill="1" applyBorder="1" applyAlignment="1"/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F74AF"/>
      <color rgb="FFD9CD29"/>
      <color rgb="FFF2E399"/>
      <color rgb="FFFF7C80"/>
      <color rgb="FF58548A"/>
      <color rgb="FF748F1E"/>
      <color rgb="FF6D8D9A"/>
      <color rgb="FF46BFBD"/>
      <color rgb="FFC7B3D3"/>
      <color rgb="FF7A3F9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15538379569978E-2"/>
          <c:y val="2.0514663927878582E-2"/>
          <c:w val="0.9083996040875072"/>
          <c:h val="0.88078489101905755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fig_d!$A$54</c:f>
              <c:strCache>
                <c:ptCount val="1"/>
                <c:pt idx="0">
                  <c:v>Northern North Sea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63BBF2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fig_d!$D$54:$D$76</c:f>
                <c:numCache>
                  <c:formatCode>General</c:formatCode>
                  <c:ptCount val="23"/>
                  <c:pt idx="0">
                    <c:v>0.50337480748807528</c:v>
                  </c:pt>
                  <c:pt idx="1">
                    <c:v>0.40666595469368078</c:v>
                  </c:pt>
                  <c:pt idx="2">
                    <c:v>6.3646932995120031E-2</c:v>
                  </c:pt>
                  <c:pt idx="3">
                    <c:v>2.0486647862061894E-2</c:v>
                  </c:pt>
                  <c:pt idx="4">
                    <c:v>4.6664004322797492E-2</c:v>
                  </c:pt>
                  <c:pt idx="5">
                    <c:v>0.25726298635130168</c:v>
                  </c:pt>
                  <c:pt idx="6">
                    <c:v>0.13500099775058336</c:v>
                  </c:pt>
                  <c:pt idx="7">
                    <c:v>0.2416387246653372</c:v>
                  </c:pt>
                  <c:pt idx="8">
                    <c:v>0.31793930638148726</c:v>
                  </c:pt>
                  <c:pt idx="9">
                    <c:v>0.25071116018958906</c:v>
                  </c:pt>
                  <c:pt idx="10">
                    <c:v>0.33881235055271813</c:v>
                  </c:pt>
                  <c:pt idx="11">
                    <c:v>9.5407147499370473E-2</c:v>
                  </c:pt>
                  <c:pt idx="12">
                    <c:v>0.19547044208579681</c:v>
                  </c:pt>
                  <c:pt idx="13">
                    <c:v>0.10066326927985161</c:v>
                  </c:pt>
                  <c:pt idx="14">
                    <c:v>7.0052988567248925E-2</c:v>
                  </c:pt>
                  <c:pt idx="15">
                    <c:v>2.1065491088220367E-2</c:v>
                  </c:pt>
                  <c:pt idx="16">
                    <c:v>1.0687183860652074</c:v>
                  </c:pt>
                  <c:pt idx="17">
                    <c:v>0.15048922489665922</c:v>
                  </c:pt>
                  <c:pt idx="18">
                    <c:v>0.23828556275740082</c:v>
                  </c:pt>
                  <c:pt idx="19">
                    <c:v>6.0417409482157014E-2</c:v>
                  </c:pt>
                  <c:pt idx="20">
                    <c:v>0.13326264542544941</c:v>
                  </c:pt>
                  <c:pt idx="21">
                    <c:v>0.12073824999797107</c:v>
                  </c:pt>
                  <c:pt idx="22">
                    <c:v>6.4147112667046341E-2</c:v>
                  </c:pt>
                </c:numCache>
              </c:numRef>
            </c:plus>
            <c:minus>
              <c:numRef>
                <c:f>fig_d!$D$54:$D$76</c:f>
                <c:numCache>
                  <c:formatCode>General</c:formatCode>
                  <c:ptCount val="23"/>
                  <c:pt idx="0">
                    <c:v>0.50337480748807528</c:v>
                  </c:pt>
                  <c:pt idx="1">
                    <c:v>0.40666595469368078</c:v>
                  </c:pt>
                  <c:pt idx="2">
                    <c:v>6.3646932995120031E-2</c:v>
                  </c:pt>
                  <c:pt idx="3">
                    <c:v>2.0486647862061894E-2</c:v>
                  </c:pt>
                  <c:pt idx="4">
                    <c:v>4.6664004322797492E-2</c:v>
                  </c:pt>
                  <c:pt idx="5">
                    <c:v>0.25726298635130168</c:v>
                  </c:pt>
                  <c:pt idx="6">
                    <c:v>0.13500099775058336</c:v>
                  </c:pt>
                  <c:pt idx="7">
                    <c:v>0.2416387246653372</c:v>
                  </c:pt>
                  <c:pt idx="8">
                    <c:v>0.31793930638148726</c:v>
                  </c:pt>
                  <c:pt idx="9">
                    <c:v>0.25071116018958906</c:v>
                  </c:pt>
                  <c:pt idx="10">
                    <c:v>0.33881235055271813</c:v>
                  </c:pt>
                  <c:pt idx="11">
                    <c:v>9.5407147499370473E-2</c:v>
                  </c:pt>
                  <c:pt idx="12">
                    <c:v>0.19547044208579681</c:v>
                  </c:pt>
                  <c:pt idx="13">
                    <c:v>0.10066326927985161</c:v>
                  </c:pt>
                  <c:pt idx="14">
                    <c:v>7.0052988567248925E-2</c:v>
                  </c:pt>
                  <c:pt idx="15">
                    <c:v>2.1065491088220367E-2</c:v>
                  </c:pt>
                  <c:pt idx="16">
                    <c:v>1.0687183860652074</c:v>
                  </c:pt>
                  <c:pt idx="17">
                    <c:v>0.15048922489665922</c:v>
                  </c:pt>
                  <c:pt idx="18">
                    <c:v>0.23828556275740082</c:v>
                  </c:pt>
                  <c:pt idx="19">
                    <c:v>6.0417409482157014E-2</c:v>
                  </c:pt>
                  <c:pt idx="20">
                    <c:v>0.13326264542544941</c:v>
                  </c:pt>
                  <c:pt idx="21">
                    <c:v>0.12073824999797107</c:v>
                  </c:pt>
                  <c:pt idx="22">
                    <c:v>6.4147112667046341E-2</c:v>
                  </c:pt>
                </c:numCache>
              </c:numRef>
            </c:minus>
            <c:spPr>
              <a:ln>
                <a:solidFill>
                  <a:srgbClr val="63BBF2"/>
                </a:solidFill>
              </a:ln>
            </c:spPr>
          </c:errBars>
          <c:xVal>
            <c:numRef>
              <c:f>fig_d!$B$54:$B$76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xVal>
          <c:yVal>
            <c:numRef>
              <c:f>fig_d!$C$54:$C$76</c:f>
              <c:numCache>
                <c:formatCode>General</c:formatCode>
                <c:ptCount val="23"/>
                <c:pt idx="0">
                  <c:v>7.14526006</c:v>
                </c:pt>
                <c:pt idx="1">
                  <c:v>5.18031621</c:v>
                </c:pt>
                <c:pt idx="2">
                  <c:v>8.1211381114285697</c:v>
                </c:pt>
                <c:pt idx="3">
                  <c:v>7.8026056400000003</c:v>
                </c:pt>
                <c:pt idx="4">
                  <c:v>8.2098868500000002</c:v>
                </c:pt>
                <c:pt idx="5">
                  <c:v>6.50935314</c:v>
                </c:pt>
                <c:pt idx="6">
                  <c:v>7.3991929061538499</c:v>
                </c:pt>
                <c:pt idx="7">
                  <c:v>7.1023560750000003</c:v>
                </c:pt>
                <c:pt idx="8">
                  <c:v>5.2017548700000003</c:v>
                </c:pt>
                <c:pt idx="9">
                  <c:v>6.2878629840000002</c:v>
                </c:pt>
                <c:pt idx="10">
                  <c:v>6.4664758200000003</c:v>
                </c:pt>
                <c:pt idx="11">
                  <c:v>5.72848766142857</c:v>
                </c:pt>
                <c:pt idx="12">
                  <c:v>7.4525581860000001</c:v>
                </c:pt>
                <c:pt idx="13">
                  <c:v>6.3217625794285697</c:v>
                </c:pt>
                <c:pt idx="14">
                  <c:v>8.1565609523076894</c:v>
                </c:pt>
                <c:pt idx="15">
                  <c:v>8.5671445199999994</c:v>
                </c:pt>
                <c:pt idx="16">
                  <c:v>6.5497772799999998</c:v>
                </c:pt>
                <c:pt idx="17">
                  <c:v>6.77372772666667</c:v>
                </c:pt>
                <c:pt idx="18">
                  <c:v>7.0338643559999996</c:v>
                </c:pt>
                <c:pt idx="19">
                  <c:v>7.4851778614285696</c:v>
                </c:pt>
                <c:pt idx="20">
                  <c:v>7.3631997712499997</c:v>
                </c:pt>
                <c:pt idx="21">
                  <c:v>7.5682629539999997</c:v>
                </c:pt>
                <c:pt idx="22">
                  <c:v>6.7506672876923099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fig_d!$A$77</c:f>
              <c:strCache>
                <c:ptCount val="1"/>
                <c:pt idx="0">
                  <c:v>Southern North Sea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7A3F9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fig_d!$D$77:$D$99</c:f>
                <c:numCache>
                  <c:formatCode>General</c:formatCode>
                  <c:ptCount val="23"/>
                  <c:pt idx="0">
                    <c:v>8.3610589971431767E-2</c:v>
                  </c:pt>
                  <c:pt idx="1">
                    <c:v>0.12619946528851173</c:v>
                  </c:pt>
                  <c:pt idx="2">
                    <c:v>2.437483155102502E-2</c:v>
                  </c:pt>
                  <c:pt idx="3">
                    <c:v>0.22884660280990382</c:v>
                  </c:pt>
                  <c:pt idx="4">
                    <c:v>0.2189716586333576</c:v>
                  </c:pt>
                  <c:pt idx="5">
                    <c:v>0.2508784652102613</c:v>
                  </c:pt>
                  <c:pt idx="6">
                    <c:v>0.17790951483778622</c:v>
                  </c:pt>
                  <c:pt idx="7">
                    <c:v>0.15146632003428764</c:v>
                  </c:pt>
                  <c:pt idx="8">
                    <c:v>4.0163268634859563E-2</c:v>
                  </c:pt>
                  <c:pt idx="9">
                    <c:v>0.22303278520702899</c:v>
                  </c:pt>
                  <c:pt idx="10">
                    <c:v>0.15072661114990205</c:v>
                  </c:pt>
                  <c:pt idx="11">
                    <c:v>0.15610626367999089</c:v>
                  </c:pt>
                  <c:pt idx="12">
                    <c:v>0.10369137813483481</c:v>
                  </c:pt>
                  <c:pt idx="13">
                    <c:v>0.21594768684585794</c:v>
                  </c:pt>
                  <c:pt idx="14">
                    <c:v>7.4738695538817471E-2</c:v>
                  </c:pt>
                  <c:pt idx="15">
                    <c:v>6.4610724648772905E-2</c:v>
                  </c:pt>
                  <c:pt idx="16">
                    <c:v>0.21790274841492271</c:v>
                  </c:pt>
                  <c:pt idx="17">
                    <c:v>0.18070612758732674</c:v>
                  </c:pt>
                  <c:pt idx="18">
                    <c:v>0.20184802944966576</c:v>
                  </c:pt>
                  <c:pt idx="19">
                    <c:v>0.20145742643940273</c:v>
                  </c:pt>
                  <c:pt idx="20">
                    <c:v>9.9031930790631467E-2</c:v>
                  </c:pt>
                  <c:pt idx="21">
                    <c:v>0.11322603919755247</c:v>
                  </c:pt>
                  <c:pt idx="22">
                    <c:v>6.8539378376922588E-2</c:v>
                  </c:pt>
                </c:numCache>
              </c:numRef>
            </c:plus>
            <c:minus>
              <c:numRef>
                <c:f>fig_d!$D$77:$D$99</c:f>
                <c:numCache>
                  <c:formatCode>General</c:formatCode>
                  <c:ptCount val="23"/>
                  <c:pt idx="0">
                    <c:v>8.3610589971431767E-2</c:v>
                  </c:pt>
                  <c:pt idx="1">
                    <c:v>0.12619946528851173</c:v>
                  </c:pt>
                  <c:pt idx="2">
                    <c:v>2.437483155102502E-2</c:v>
                  </c:pt>
                  <c:pt idx="3">
                    <c:v>0.22884660280990382</c:v>
                  </c:pt>
                  <c:pt idx="4">
                    <c:v>0.2189716586333576</c:v>
                  </c:pt>
                  <c:pt idx="5">
                    <c:v>0.2508784652102613</c:v>
                  </c:pt>
                  <c:pt idx="6">
                    <c:v>0.17790951483778622</c:v>
                  </c:pt>
                  <c:pt idx="7">
                    <c:v>0.15146632003428764</c:v>
                  </c:pt>
                  <c:pt idx="8">
                    <c:v>4.0163268634859563E-2</c:v>
                  </c:pt>
                  <c:pt idx="9">
                    <c:v>0.22303278520702899</c:v>
                  </c:pt>
                  <c:pt idx="10">
                    <c:v>0.15072661114990205</c:v>
                  </c:pt>
                  <c:pt idx="11">
                    <c:v>0.15610626367999089</c:v>
                  </c:pt>
                  <c:pt idx="12">
                    <c:v>0.10369137813483481</c:v>
                  </c:pt>
                  <c:pt idx="13">
                    <c:v>0.21594768684585794</c:v>
                  </c:pt>
                  <c:pt idx="14">
                    <c:v>7.4738695538817471E-2</c:v>
                  </c:pt>
                  <c:pt idx="15">
                    <c:v>6.4610724648772905E-2</c:v>
                  </c:pt>
                  <c:pt idx="16">
                    <c:v>0.21790274841492271</c:v>
                  </c:pt>
                  <c:pt idx="17">
                    <c:v>0.18070612758732674</c:v>
                  </c:pt>
                  <c:pt idx="18">
                    <c:v>0.20184802944966576</c:v>
                  </c:pt>
                  <c:pt idx="19">
                    <c:v>0.20145742643940273</c:v>
                  </c:pt>
                  <c:pt idx="20">
                    <c:v>9.9031930790631467E-2</c:v>
                  </c:pt>
                  <c:pt idx="21">
                    <c:v>0.11322603919755247</c:v>
                  </c:pt>
                  <c:pt idx="22">
                    <c:v>6.8539378376922588E-2</c:v>
                  </c:pt>
                </c:numCache>
              </c:numRef>
            </c:minus>
            <c:spPr>
              <a:ln>
                <a:solidFill>
                  <a:srgbClr val="7A3F91"/>
                </a:solidFill>
              </a:ln>
            </c:spPr>
          </c:errBars>
          <c:xVal>
            <c:numRef>
              <c:f>fig_d!$B$77:$B$99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xVal>
          <c:yVal>
            <c:numRef>
              <c:f>fig_d!$C$77:$C$99</c:f>
              <c:numCache>
                <c:formatCode>General</c:formatCode>
                <c:ptCount val="23"/>
                <c:pt idx="0">
                  <c:v>6.8244534449999996</c:v>
                </c:pt>
                <c:pt idx="1">
                  <c:v>5.8393396338461496</c:v>
                </c:pt>
                <c:pt idx="2">
                  <c:v>7.1472561257142901</c:v>
                </c:pt>
                <c:pt idx="3">
                  <c:v>6.3633965485714299</c:v>
                </c:pt>
                <c:pt idx="4">
                  <c:v>6.1735741275000002</c:v>
                </c:pt>
                <c:pt idx="5">
                  <c:v>7.6169639099999999</c:v>
                </c:pt>
                <c:pt idx="6">
                  <c:v>5.7442409625000002</c:v>
                </c:pt>
                <c:pt idx="7">
                  <c:v>6.7608894179999997</c:v>
                </c:pt>
                <c:pt idx="8">
                  <c:v>7.5240274966666698</c:v>
                </c:pt>
                <c:pt idx="9">
                  <c:v>5.2470320399999997</c:v>
                </c:pt>
                <c:pt idx="10">
                  <c:v>6.5580053371428599</c:v>
                </c:pt>
                <c:pt idx="11">
                  <c:v>7.0295446259999999</c:v>
                </c:pt>
                <c:pt idx="12">
                  <c:v>4.77757085684211</c:v>
                </c:pt>
                <c:pt idx="13">
                  <c:v>4.6863524180000002</c:v>
                </c:pt>
                <c:pt idx="14">
                  <c:v>5.3598061676470596</c:v>
                </c:pt>
                <c:pt idx="15">
                  <c:v>6.9626004859459503</c:v>
                </c:pt>
                <c:pt idx="16">
                  <c:v>7.0660783425</c:v>
                </c:pt>
                <c:pt idx="17">
                  <c:v>6.5451109049999996</c:v>
                </c:pt>
                <c:pt idx="18">
                  <c:v>6.0820838459999997</c:v>
                </c:pt>
                <c:pt idx="19">
                  <c:v>6.7757822014285702</c:v>
                </c:pt>
                <c:pt idx="20">
                  <c:v>6.6111801087500002</c:v>
                </c:pt>
                <c:pt idx="21">
                  <c:v>6.1328597492307697</c:v>
                </c:pt>
                <c:pt idx="22">
                  <c:v>5.83873219928571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909376"/>
        <c:axId val="95910912"/>
      </c:scatterChart>
      <c:valAx>
        <c:axId val="95909376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5910912"/>
        <c:crossesAt val="0"/>
        <c:crossBetween val="midCat"/>
        <c:majorUnit val="1"/>
      </c:valAx>
      <c:valAx>
        <c:axId val="95910912"/>
        <c:scaling>
          <c:orientation val="minMax"/>
          <c:max val="1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909376"/>
        <c:crosses val="autoZero"/>
        <c:crossBetween val="midCat"/>
        <c:majorUnit val="2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03635240782069E-2"/>
          <c:y val="3.6397442893895682E-2"/>
          <c:w val="0.89759344253091355"/>
          <c:h val="0.8334055767781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fig_i!$A$2</c:f>
              <c:strCache>
                <c:ptCount val="1"/>
                <c:pt idx="0">
                  <c:v>Celtic Sea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F2E399"/>
              </a:solidFill>
              <a:ln>
                <a:solidFill>
                  <a:srgbClr val="D9CD29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fig_i!$F$2:$F$16</c:f>
                <c:numCache>
                  <c:formatCode>General</c:formatCode>
                  <c:ptCount val="15"/>
                  <c:pt idx="0">
                    <c:v>1.5231716926710701</c:v>
                  </c:pt>
                  <c:pt idx="1">
                    <c:v>8.9679179890145774E-3</c:v>
                  </c:pt>
                  <c:pt idx="2">
                    <c:v>0.14831333664583207</c:v>
                  </c:pt>
                  <c:pt idx="3">
                    <c:v>4.2182260092375218E-2</c:v>
                  </c:pt>
                  <c:pt idx="4">
                    <c:v>0.51203892221555902</c:v>
                  </c:pt>
                  <c:pt idx="5">
                    <c:v>0.15602982451778025</c:v>
                  </c:pt>
                  <c:pt idx="6">
                    <c:v>0.16910735660351145</c:v>
                  </c:pt>
                  <c:pt idx="7">
                    <c:v>6.4063908667065045E-2</c:v>
                  </c:pt>
                  <c:pt idx="8">
                    <c:v>8.9607532255192968E-2</c:v>
                  </c:pt>
                  <c:pt idx="9">
                    <c:v>0.10812287031828478</c:v>
                  </c:pt>
                  <c:pt idx="10">
                    <c:v>5.7712844954274291E-2</c:v>
                  </c:pt>
                  <c:pt idx="11">
                    <c:v>5.642193954637189E-2</c:v>
                  </c:pt>
                  <c:pt idx="12">
                    <c:v>8.3836765819590195E-2</c:v>
                  </c:pt>
                  <c:pt idx="13">
                    <c:v>7.2971645866540771E-2</c:v>
                  </c:pt>
                  <c:pt idx="14">
                    <c:v>5.3350500123442141E-2</c:v>
                  </c:pt>
                </c:numCache>
              </c:numRef>
            </c:plus>
            <c:minus>
              <c:numRef>
                <c:f>fig_i!$F$2:$F$16</c:f>
                <c:numCache>
                  <c:formatCode>General</c:formatCode>
                  <c:ptCount val="15"/>
                  <c:pt idx="0">
                    <c:v>1.5231716926710701</c:v>
                  </c:pt>
                  <c:pt idx="1">
                    <c:v>8.9679179890145774E-3</c:v>
                  </c:pt>
                  <c:pt idx="2">
                    <c:v>0.14831333664583207</c:v>
                  </c:pt>
                  <c:pt idx="3">
                    <c:v>4.2182260092375218E-2</c:v>
                  </c:pt>
                  <c:pt idx="4">
                    <c:v>0.51203892221555902</c:v>
                  </c:pt>
                  <c:pt idx="5">
                    <c:v>0.15602982451778025</c:v>
                  </c:pt>
                  <c:pt idx="6">
                    <c:v>0.16910735660351145</c:v>
                  </c:pt>
                  <c:pt idx="7">
                    <c:v>6.4063908667065045E-2</c:v>
                  </c:pt>
                  <c:pt idx="8">
                    <c:v>8.9607532255192968E-2</c:v>
                  </c:pt>
                  <c:pt idx="9">
                    <c:v>0.10812287031828478</c:v>
                  </c:pt>
                  <c:pt idx="10">
                    <c:v>5.7712844954274291E-2</c:v>
                  </c:pt>
                  <c:pt idx="11">
                    <c:v>5.642193954637189E-2</c:v>
                  </c:pt>
                  <c:pt idx="12">
                    <c:v>8.3836765819590195E-2</c:v>
                  </c:pt>
                  <c:pt idx="13">
                    <c:v>7.2971645866540771E-2</c:v>
                  </c:pt>
                  <c:pt idx="14">
                    <c:v>5.3350500123442141E-2</c:v>
                  </c:pt>
                </c:numCache>
              </c:numRef>
            </c:minus>
            <c:spPr>
              <a:ln>
                <a:solidFill>
                  <a:srgbClr val="D9CD29"/>
                </a:solidFill>
              </a:ln>
            </c:spPr>
          </c:errBars>
          <c:xVal>
            <c:numRef>
              <c:f>fig_i!$B$2:$B$16</c:f>
              <c:numCache>
                <c:formatCode>General</c:formatCode>
                <c:ptCount val="15"/>
                <c:pt idx="0">
                  <c:v>1991</c:v>
                </c:pt>
                <c:pt idx="1">
                  <c:v>1995</c:v>
                </c:pt>
                <c:pt idx="2">
                  <c:v>1996</c:v>
                </c:pt>
                <c:pt idx="3">
                  <c:v>1998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fig_i!$E$2:$E$16</c:f>
              <c:numCache>
                <c:formatCode>General</c:formatCode>
                <c:ptCount val="15"/>
                <c:pt idx="0">
                  <c:v>6.8666108100000001</c:v>
                </c:pt>
                <c:pt idx="1">
                  <c:v>7.5007845050000004</c:v>
                </c:pt>
                <c:pt idx="2">
                  <c:v>7.6861684733333302</c:v>
                </c:pt>
                <c:pt idx="3">
                  <c:v>6.8237334900000004</c:v>
                </c:pt>
                <c:pt idx="4">
                  <c:v>7.67877338</c:v>
                </c:pt>
                <c:pt idx="5">
                  <c:v>5.1303033359999999</c:v>
                </c:pt>
                <c:pt idx="6">
                  <c:v>10.575019019999999</c:v>
                </c:pt>
                <c:pt idx="7">
                  <c:v>6.8124541949999999</c:v>
                </c:pt>
                <c:pt idx="8">
                  <c:v>7.0128286978378398</c:v>
                </c:pt>
                <c:pt idx="9">
                  <c:v>6.873287726</c:v>
                </c:pt>
                <c:pt idx="10">
                  <c:v>7.0478583242975201</c:v>
                </c:pt>
                <c:pt idx="11">
                  <c:v>7.0339470175000001</c:v>
                </c:pt>
                <c:pt idx="12">
                  <c:v>6.5550918903448299</c:v>
                </c:pt>
                <c:pt idx="13">
                  <c:v>6.9667349222222201</c:v>
                </c:pt>
                <c:pt idx="14">
                  <c:v>7.8526891762500002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fig_i!$A$17</c:f>
              <c:strCache>
                <c:ptCount val="1"/>
                <c:pt idx="0">
                  <c:v>English Channel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58548A"/>
              </a:solidFill>
              <a:ln>
                <a:solidFill>
                  <a:srgbClr val="58548A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fig_i!$F$17:$F$30</c:f>
                <c:numCache>
                  <c:formatCode>General</c:formatCode>
                  <c:ptCount val="14"/>
                  <c:pt idx="0">
                    <c:v>2.9557801965435379E-2</c:v>
                  </c:pt>
                  <c:pt idx="1">
                    <c:v>6.5396469501700069E-2</c:v>
                  </c:pt>
                  <c:pt idx="2">
                    <c:v>0.12492534908593783</c:v>
                  </c:pt>
                  <c:pt idx="3">
                    <c:v>0.1549590695398636</c:v>
                  </c:pt>
                  <c:pt idx="4">
                    <c:v>0.10630251817047383</c:v>
                  </c:pt>
                  <c:pt idx="5">
                    <c:v>7.2704387404039367E-2</c:v>
                  </c:pt>
                  <c:pt idx="6">
                    <c:v>5.3971983956140369E-2</c:v>
                  </c:pt>
                  <c:pt idx="7">
                    <c:v>5.5608943058832017E-2</c:v>
                  </c:pt>
                  <c:pt idx="8">
                    <c:v>3.6316586473950606E-2</c:v>
                  </c:pt>
                  <c:pt idx="9">
                    <c:v>6.9869060350333231E-2</c:v>
                  </c:pt>
                  <c:pt idx="10">
                    <c:v>4.8916263039092023E-2</c:v>
                  </c:pt>
                  <c:pt idx="11">
                    <c:v>6.7893825475982494E-2</c:v>
                  </c:pt>
                  <c:pt idx="12">
                    <c:v>9.723090812257125E-2</c:v>
                  </c:pt>
                  <c:pt idx="13">
                    <c:v>9.378524838756766E-2</c:v>
                  </c:pt>
                </c:numCache>
              </c:numRef>
            </c:plus>
            <c:minus>
              <c:numRef>
                <c:f>fig_i!$F$17:$F$30</c:f>
                <c:numCache>
                  <c:formatCode>General</c:formatCode>
                  <c:ptCount val="14"/>
                  <c:pt idx="0">
                    <c:v>2.9557801965435379E-2</c:v>
                  </c:pt>
                  <c:pt idx="1">
                    <c:v>6.5396469501700069E-2</c:v>
                  </c:pt>
                  <c:pt idx="2">
                    <c:v>0.12492534908593783</c:v>
                  </c:pt>
                  <c:pt idx="3">
                    <c:v>0.1549590695398636</c:v>
                  </c:pt>
                  <c:pt idx="4">
                    <c:v>0.10630251817047383</c:v>
                  </c:pt>
                  <c:pt idx="5">
                    <c:v>7.2704387404039367E-2</c:v>
                  </c:pt>
                  <c:pt idx="6">
                    <c:v>5.3971983956140369E-2</c:v>
                  </c:pt>
                  <c:pt idx="7">
                    <c:v>5.5608943058832017E-2</c:v>
                  </c:pt>
                  <c:pt idx="8">
                    <c:v>3.6316586473950606E-2</c:v>
                  </c:pt>
                  <c:pt idx="9">
                    <c:v>6.9869060350333231E-2</c:v>
                  </c:pt>
                  <c:pt idx="10">
                    <c:v>4.8916263039092023E-2</c:v>
                  </c:pt>
                  <c:pt idx="11">
                    <c:v>6.7893825475982494E-2</c:v>
                  </c:pt>
                  <c:pt idx="12">
                    <c:v>9.723090812257125E-2</c:v>
                  </c:pt>
                  <c:pt idx="13">
                    <c:v>9.378524838756766E-2</c:v>
                  </c:pt>
                </c:numCache>
              </c:numRef>
            </c:minus>
          </c:errBars>
          <c:xVal>
            <c:numRef>
              <c:f>fig_i!$B$17:$B$30</c:f>
              <c:numCache>
                <c:formatCode>General</c:formatCode>
                <c:ptCount val="14"/>
                <c:pt idx="0">
                  <c:v>1991</c:v>
                </c:pt>
                <c:pt idx="1">
                  <c:v>1992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</c:numCache>
            </c:numRef>
          </c:xVal>
          <c:yVal>
            <c:numRef>
              <c:f>fig_i!$E$17:$E$30</c:f>
              <c:numCache>
                <c:formatCode>General</c:formatCode>
                <c:ptCount val="14"/>
                <c:pt idx="0">
                  <c:v>6.5750000000147999</c:v>
                </c:pt>
                <c:pt idx="1">
                  <c:v>8.2000000007666998</c:v>
                </c:pt>
                <c:pt idx="2">
                  <c:v>6.1399999996674799</c:v>
                </c:pt>
                <c:pt idx="3">
                  <c:v>7.3109388917019897</c:v>
                </c:pt>
                <c:pt idx="4">
                  <c:v>6.5883720932485996</c:v>
                </c:pt>
                <c:pt idx="5">
                  <c:v>7.2245945947014798</c:v>
                </c:pt>
                <c:pt idx="6">
                  <c:v>7.0090265189629903</c:v>
                </c:pt>
                <c:pt idx="7">
                  <c:v>7.1035501967231696</c:v>
                </c:pt>
                <c:pt idx="8">
                  <c:v>7.3962295081525804</c:v>
                </c:pt>
                <c:pt idx="9">
                  <c:v>6.9700000002640303</c:v>
                </c:pt>
                <c:pt idx="10">
                  <c:v>6.7911155615098604</c:v>
                </c:pt>
                <c:pt idx="11">
                  <c:v>6.6172000001739404</c:v>
                </c:pt>
                <c:pt idx="12">
                  <c:v>7.0885714284799697</c:v>
                </c:pt>
                <c:pt idx="13">
                  <c:v>7.0117647059732802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30720"/>
        <c:axId val="96444800"/>
      </c:scatterChart>
      <c:valAx>
        <c:axId val="96430720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6444800"/>
        <c:crosses val="autoZero"/>
        <c:crossBetween val="midCat"/>
        <c:majorUnit val="1"/>
      </c:valAx>
      <c:valAx>
        <c:axId val="96444800"/>
        <c:scaling>
          <c:orientation val="minMax"/>
          <c:max val="1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Oxygen</a:t>
                </a:r>
                <a:r>
                  <a:rPr lang="en-GB" sz="1100" b="0" baseline="0"/>
                  <a:t> (mg/l)</a:t>
                </a:r>
                <a:endParaRPr lang="en-GB" sz="11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6430720"/>
        <c:crosses val="autoZero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296942760094757E-2"/>
          <c:y val="3.5035716186517893E-2"/>
          <c:w val="0.90372972520499217"/>
          <c:h val="0.84511190434509786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fig_i!$I$2</c:f>
              <c:strCache>
                <c:ptCount val="1"/>
                <c:pt idx="0">
                  <c:v>Celtic Sea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F2E399"/>
              </a:solidFill>
              <a:ln>
                <a:solidFill>
                  <a:srgbClr val="D9CD29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fig_i!$N$2:$N$16</c:f>
                <c:numCache>
                  <c:formatCode>General</c:formatCode>
                  <c:ptCount val="15"/>
                  <c:pt idx="0">
                    <c:v>14.430909152757055</c:v>
                  </c:pt>
                  <c:pt idx="1">
                    <c:v>0.10420720755507919</c:v>
                  </c:pt>
                  <c:pt idx="2">
                    <c:v>1.7215931395856543</c:v>
                  </c:pt>
                  <c:pt idx="3">
                    <c:v>2.4447206585008789</c:v>
                  </c:pt>
                  <c:pt idx="4">
                    <c:v>6.8606034547959549</c:v>
                  </c:pt>
                  <c:pt idx="5">
                    <c:v>1.9513160562629519</c:v>
                  </c:pt>
                  <c:pt idx="6">
                    <c:v>1.8777908556612577</c:v>
                  </c:pt>
                  <c:pt idx="7">
                    <c:v>0.81841194539534423</c:v>
                  </c:pt>
                  <c:pt idx="8">
                    <c:v>1.1957936715548911</c:v>
                  </c:pt>
                  <c:pt idx="9">
                    <c:v>1.3424662548302584</c:v>
                  </c:pt>
                  <c:pt idx="10">
                    <c:v>0.73956519415247346</c:v>
                  </c:pt>
                  <c:pt idx="11">
                    <c:v>0.68585621363580707</c:v>
                  </c:pt>
                  <c:pt idx="12">
                    <c:v>1.0543460540375622</c:v>
                  </c:pt>
                  <c:pt idx="13">
                    <c:v>0.99164834534414437</c:v>
                  </c:pt>
                  <c:pt idx="14">
                    <c:v>0.63994437208655253</c:v>
                  </c:pt>
                </c:numCache>
              </c:numRef>
            </c:plus>
            <c:minus>
              <c:numRef>
                <c:f>fig_i!$N$2:$N$16</c:f>
                <c:numCache>
                  <c:formatCode>General</c:formatCode>
                  <c:ptCount val="15"/>
                  <c:pt idx="0">
                    <c:v>14.430909152757055</c:v>
                  </c:pt>
                  <c:pt idx="1">
                    <c:v>0.10420720755507919</c:v>
                  </c:pt>
                  <c:pt idx="2">
                    <c:v>1.7215931395856543</c:v>
                  </c:pt>
                  <c:pt idx="3">
                    <c:v>2.4447206585008789</c:v>
                  </c:pt>
                  <c:pt idx="4">
                    <c:v>6.8606034547959549</c:v>
                  </c:pt>
                  <c:pt idx="5">
                    <c:v>1.9513160562629519</c:v>
                  </c:pt>
                  <c:pt idx="6">
                    <c:v>1.8777908556612577</c:v>
                  </c:pt>
                  <c:pt idx="7">
                    <c:v>0.81841194539534423</c:v>
                  </c:pt>
                  <c:pt idx="8">
                    <c:v>1.1957936715548911</c:v>
                  </c:pt>
                  <c:pt idx="9">
                    <c:v>1.3424662548302584</c:v>
                  </c:pt>
                  <c:pt idx="10">
                    <c:v>0.73956519415247346</c:v>
                  </c:pt>
                  <c:pt idx="11">
                    <c:v>0.68585621363580707</c:v>
                  </c:pt>
                  <c:pt idx="12">
                    <c:v>1.0543460540375622</c:v>
                  </c:pt>
                  <c:pt idx="13">
                    <c:v>0.99164834534414437</c:v>
                  </c:pt>
                  <c:pt idx="14">
                    <c:v>0.63994437208655253</c:v>
                  </c:pt>
                </c:numCache>
              </c:numRef>
            </c:minus>
            <c:spPr>
              <a:ln>
                <a:solidFill>
                  <a:srgbClr val="D9CD29"/>
                </a:solidFill>
              </a:ln>
            </c:spPr>
          </c:errBars>
          <c:xVal>
            <c:numRef>
              <c:f>fig_i!$J$2:$J$16</c:f>
              <c:numCache>
                <c:formatCode>General</c:formatCode>
                <c:ptCount val="15"/>
                <c:pt idx="0">
                  <c:v>1991</c:v>
                </c:pt>
                <c:pt idx="1">
                  <c:v>1995</c:v>
                </c:pt>
                <c:pt idx="2">
                  <c:v>1996</c:v>
                </c:pt>
                <c:pt idx="3">
                  <c:v>1998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xVal>
          <c:yVal>
            <c:numRef>
              <c:f>fig_i!$M$2:$M$16</c:f>
              <c:numCache>
                <c:formatCode>General</c:formatCode>
                <c:ptCount val="15"/>
                <c:pt idx="0">
                  <c:v>79.5394235647979</c:v>
                </c:pt>
                <c:pt idx="1">
                  <c:v>83.529156735560093</c:v>
                </c:pt>
                <c:pt idx="2">
                  <c:v>85.645865149857201</c:v>
                </c:pt>
                <c:pt idx="3">
                  <c:v>77.958299392745602</c:v>
                </c:pt>
                <c:pt idx="4">
                  <c:v>90.987918491437696</c:v>
                </c:pt>
                <c:pt idx="5">
                  <c:v>60.799361195839197</c:v>
                </c:pt>
                <c:pt idx="6">
                  <c:v>135.25936856248401</c:v>
                </c:pt>
                <c:pt idx="7">
                  <c:v>84.018466675447499</c:v>
                </c:pt>
                <c:pt idx="8">
                  <c:v>83.898080469069797</c:v>
                </c:pt>
                <c:pt idx="9">
                  <c:v>83.164405132654906</c:v>
                </c:pt>
                <c:pt idx="10">
                  <c:v>85.291150424431393</c:v>
                </c:pt>
                <c:pt idx="11">
                  <c:v>82.986939919639497</c:v>
                </c:pt>
                <c:pt idx="12">
                  <c:v>78.255821901015494</c:v>
                </c:pt>
                <c:pt idx="13">
                  <c:v>85.486100996091906</c:v>
                </c:pt>
                <c:pt idx="14">
                  <c:v>97.112327937847297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fig_i!$I$17</c:f>
              <c:strCache>
                <c:ptCount val="1"/>
                <c:pt idx="0">
                  <c:v>English Channel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58548A"/>
              </a:solidFill>
              <a:ln>
                <a:solidFill>
                  <a:srgbClr val="58548A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fig_i!$N$17:$N$28</c:f>
                <c:numCache>
                  <c:formatCode>General</c:formatCode>
                  <c:ptCount val="12"/>
                  <c:pt idx="0">
                    <c:v>1.6387905664513394</c:v>
                  </c:pt>
                  <c:pt idx="1">
                    <c:v>2.0555063399973008</c:v>
                  </c:pt>
                  <c:pt idx="2">
                    <c:v>1.4102070265238487</c:v>
                  </c:pt>
                  <c:pt idx="3">
                    <c:v>0.88768053592769858</c:v>
                  </c:pt>
                  <c:pt idx="4">
                    <c:v>0.6853429165611733</c:v>
                  </c:pt>
                  <c:pt idx="5">
                    <c:v>0.76782919478333211</c:v>
                  </c:pt>
                  <c:pt idx="6">
                    <c:v>0.59334153089577268</c:v>
                  </c:pt>
                  <c:pt idx="7">
                    <c:v>0.87024401483129987</c:v>
                  </c:pt>
                  <c:pt idx="8">
                    <c:v>0.51278077163997982</c:v>
                  </c:pt>
                  <c:pt idx="9">
                    <c:v>0.97426275729311707</c:v>
                  </c:pt>
                  <c:pt idx="10">
                    <c:v>1.1560134190651128</c:v>
                  </c:pt>
                  <c:pt idx="11">
                    <c:v>1.1330038413153682</c:v>
                  </c:pt>
                </c:numCache>
              </c:numRef>
            </c:plus>
            <c:minus>
              <c:numRef>
                <c:f>fig_i!$N$17:$N$28</c:f>
                <c:numCache>
                  <c:formatCode>General</c:formatCode>
                  <c:ptCount val="12"/>
                  <c:pt idx="0">
                    <c:v>1.6387905664513394</c:v>
                  </c:pt>
                  <c:pt idx="1">
                    <c:v>2.0555063399973008</c:v>
                  </c:pt>
                  <c:pt idx="2">
                    <c:v>1.4102070265238487</c:v>
                  </c:pt>
                  <c:pt idx="3">
                    <c:v>0.88768053592769858</c:v>
                  </c:pt>
                  <c:pt idx="4">
                    <c:v>0.6853429165611733</c:v>
                  </c:pt>
                  <c:pt idx="5">
                    <c:v>0.76782919478333211</c:v>
                  </c:pt>
                  <c:pt idx="6">
                    <c:v>0.59334153089577268</c:v>
                  </c:pt>
                  <c:pt idx="7">
                    <c:v>0.87024401483129987</c:v>
                  </c:pt>
                  <c:pt idx="8">
                    <c:v>0.51278077163997982</c:v>
                  </c:pt>
                  <c:pt idx="9">
                    <c:v>0.97426275729311707</c:v>
                  </c:pt>
                  <c:pt idx="10">
                    <c:v>1.1560134190651128</c:v>
                  </c:pt>
                  <c:pt idx="11">
                    <c:v>1.1330038413153682</c:v>
                  </c:pt>
                </c:numCache>
              </c:numRef>
            </c:minus>
            <c:spPr>
              <a:ln>
                <a:solidFill>
                  <a:srgbClr val="58548A"/>
                </a:solidFill>
              </a:ln>
            </c:spPr>
          </c:errBars>
          <c:xVal>
            <c:numRef>
              <c:f>fig_i!$J$17:$J$28</c:f>
              <c:numCache>
                <c:formatCode>General</c:formatCode>
                <c:ptCount val="12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</c:numCache>
            </c:numRef>
          </c:xVal>
          <c:yVal>
            <c:numRef>
              <c:f>fig_i!$M$17:$M$28</c:f>
              <c:numCache>
                <c:formatCode>General</c:formatCode>
                <c:ptCount val="12"/>
                <c:pt idx="0">
                  <c:v>78.058938526814302</c:v>
                </c:pt>
                <c:pt idx="1">
                  <c:v>94.796569349695403</c:v>
                </c:pt>
                <c:pt idx="2">
                  <c:v>85.766198877317507</c:v>
                </c:pt>
                <c:pt idx="3">
                  <c:v>93.173580683036803</c:v>
                </c:pt>
                <c:pt idx="4">
                  <c:v>91.076883822648497</c:v>
                </c:pt>
                <c:pt idx="5">
                  <c:v>92.663893049082702</c:v>
                </c:pt>
                <c:pt idx="6">
                  <c:v>97.444828585294403</c:v>
                </c:pt>
                <c:pt idx="7">
                  <c:v>88.979266133727805</c:v>
                </c:pt>
                <c:pt idx="8">
                  <c:v>87.840224828432298</c:v>
                </c:pt>
                <c:pt idx="9">
                  <c:v>86.007802616420506</c:v>
                </c:pt>
                <c:pt idx="10">
                  <c:v>90.208873921120102</c:v>
                </c:pt>
                <c:pt idx="11">
                  <c:v>89.6139344846612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42656"/>
        <c:axId val="97144192"/>
      </c:scatterChart>
      <c:valAx>
        <c:axId val="97142656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7144192"/>
        <c:crosses val="autoZero"/>
        <c:crossBetween val="midCat"/>
        <c:majorUnit val="1"/>
      </c:valAx>
      <c:valAx>
        <c:axId val="97144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Oxygen</a:t>
                </a:r>
                <a:r>
                  <a:rPr lang="en-GB" sz="1100" b="0" baseline="0"/>
                  <a:t> (% Saturation)</a:t>
                </a:r>
                <a:endParaRPr lang="en-GB" sz="1100" b="0"/>
              </a:p>
            </c:rich>
          </c:tx>
          <c:layout>
            <c:manualLayout>
              <c:xMode val="edge"/>
              <c:yMode val="edge"/>
              <c:x val="0"/>
              <c:y val="0.31923512218452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7142656"/>
        <c:crosses val="autoZero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37392042337004E-2"/>
          <c:y val="2.7264526065978279E-2"/>
          <c:w val="0.8992011943305519"/>
          <c:h val="0.86652207396231162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fig_d!$I$54</c:f>
              <c:strCache>
                <c:ptCount val="1"/>
                <c:pt idx="0">
                  <c:v>Northern North Sea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63BBF2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fig_d!$L$54:$L$76</c:f>
                <c:numCache>
                  <c:formatCode>General</c:formatCode>
                  <c:ptCount val="23"/>
                  <c:pt idx="0">
                    <c:v>5.4509786301963485</c:v>
                  </c:pt>
                  <c:pt idx="1">
                    <c:v>4.8133090935435474</c:v>
                  </c:pt>
                  <c:pt idx="2">
                    <c:v>1.3142423831993579</c:v>
                  </c:pt>
                  <c:pt idx="3">
                    <c:v>0.27915054692005692</c:v>
                  </c:pt>
                  <c:pt idx="4">
                    <c:v>0.47135672719072419</c:v>
                  </c:pt>
                  <c:pt idx="5">
                    <c:v>2.5131620842377855</c:v>
                  </c:pt>
                  <c:pt idx="6">
                    <c:v>1.381757228449755</c:v>
                  </c:pt>
                  <c:pt idx="7">
                    <c:v>2.2314726937417486</c:v>
                  </c:pt>
                  <c:pt idx="8">
                    <c:v>1.5302148085666154</c:v>
                  </c:pt>
                  <c:pt idx="9">
                    <c:v>1.8148894513122389</c:v>
                  </c:pt>
                  <c:pt idx="10">
                    <c:v>6.9626515635415336</c:v>
                  </c:pt>
                  <c:pt idx="11">
                    <c:v>0.97260788859944591</c:v>
                  </c:pt>
                  <c:pt idx="12">
                    <c:v>1.9665843004758088</c:v>
                  </c:pt>
                  <c:pt idx="13">
                    <c:v>0.69796749315465323</c:v>
                  </c:pt>
                  <c:pt idx="14">
                    <c:v>0.73263691497583205</c:v>
                  </c:pt>
                  <c:pt idx="15">
                    <c:v>8.7631698033791505E-2</c:v>
                  </c:pt>
                  <c:pt idx="16">
                    <c:v>12.295542340455494</c:v>
                  </c:pt>
                  <c:pt idx="17">
                    <c:v>1.4460752212764552</c:v>
                  </c:pt>
                  <c:pt idx="18">
                    <c:v>2.3601230238628381</c:v>
                  </c:pt>
                  <c:pt idx="19">
                    <c:v>0.6697461009897282</c:v>
                  </c:pt>
                  <c:pt idx="20">
                    <c:v>1.3625481886183244</c:v>
                  </c:pt>
                  <c:pt idx="21">
                    <c:v>1.0301472159895304</c:v>
                  </c:pt>
                  <c:pt idx="22">
                    <c:v>0.74424133826623817</c:v>
                  </c:pt>
                </c:numCache>
              </c:numRef>
            </c:plus>
            <c:minus>
              <c:numRef>
                <c:f>fig_d!$L$54:$L$76</c:f>
                <c:numCache>
                  <c:formatCode>General</c:formatCode>
                  <c:ptCount val="23"/>
                  <c:pt idx="0">
                    <c:v>5.4509786301963485</c:v>
                  </c:pt>
                  <c:pt idx="1">
                    <c:v>4.8133090935435474</c:v>
                  </c:pt>
                  <c:pt idx="2">
                    <c:v>1.3142423831993579</c:v>
                  </c:pt>
                  <c:pt idx="3">
                    <c:v>0.27915054692005692</c:v>
                  </c:pt>
                  <c:pt idx="4">
                    <c:v>0.47135672719072419</c:v>
                  </c:pt>
                  <c:pt idx="5">
                    <c:v>2.5131620842377855</c:v>
                  </c:pt>
                  <c:pt idx="6">
                    <c:v>1.381757228449755</c:v>
                  </c:pt>
                  <c:pt idx="7">
                    <c:v>2.2314726937417486</c:v>
                  </c:pt>
                  <c:pt idx="8">
                    <c:v>1.5302148085666154</c:v>
                  </c:pt>
                  <c:pt idx="9">
                    <c:v>1.8148894513122389</c:v>
                  </c:pt>
                  <c:pt idx="10">
                    <c:v>6.9626515635415336</c:v>
                  </c:pt>
                  <c:pt idx="11">
                    <c:v>0.97260788859944591</c:v>
                  </c:pt>
                  <c:pt idx="12">
                    <c:v>1.9665843004758088</c:v>
                  </c:pt>
                  <c:pt idx="13">
                    <c:v>0.69796749315465323</c:v>
                  </c:pt>
                  <c:pt idx="14">
                    <c:v>0.73263691497583205</c:v>
                  </c:pt>
                  <c:pt idx="15">
                    <c:v>8.7631698033791505E-2</c:v>
                  </c:pt>
                  <c:pt idx="16">
                    <c:v>12.295542340455494</c:v>
                  </c:pt>
                  <c:pt idx="17">
                    <c:v>1.4460752212764552</c:v>
                  </c:pt>
                  <c:pt idx="18">
                    <c:v>2.3601230238628381</c:v>
                  </c:pt>
                  <c:pt idx="19">
                    <c:v>0.6697461009897282</c:v>
                  </c:pt>
                  <c:pt idx="20">
                    <c:v>1.3625481886183244</c:v>
                  </c:pt>
                  <c:pt idx="21">
                    <c:v>1.0301472159895304</c:v>
                  </c:pt>
                  <c:pt idx="22">
                    <c:v>0.74424133826623817</c:v>
                  </c:pt>
                </c:numCache>
              </c:numRef>
            </c:minus>
            <c:spPr>
              <a:ln>
                <a:solidFill>
                  <a:srgbClr val="63BBF2"/>
                </a:solidFill>
              </a:ln>
            </c:spPr>
          </c:errBars>
          <c:xVal>
            <c:numRef>
              <c:f>fig_d!$J$54:$J$76</c:f>
              <c:numCache>
                <c:formatCode>General</c:formatCode>
                <c:ptCount val="23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</c:numCache>
            </c:numRef>
          </c:xVal>
          <c:yVal>
            <c:numRef>
              <c:f>fig_d!$K$54:$K$76</c:f>
              <c:numCache>
                <c:formatCode>General</c:formatCode>
                <c:ptCount val="23"/>
                <c:pt idx="0">
                  <c:v>84.769479713260296</c:v>
                </c:pt>
                <c:pt idx="1">
                  <c:v>59.952162127366698</c:v>
                </c:pt>
                <c:pt idx="2">
                  <c:v>88.442384233974906</c:v>
                </c:pt>
                <c:pt idx="3">
                  <c:v>80.467774268010302</c:v>
                </c:pt>
                <c:pt idx="4">
                  <c:v>95.743750574663494</c:v>
                </c:pt>
                <c:pt idx="5">
                  <c:v>67.121751530703705</c:v>
                </c:pt>
                <c:pt idx="6">
                  <c:v>77.034503901111904</c:v>
                </c:pt>
                <c:pt idx="7">
                  <c:v>77.675729597504201</c:v>
                </c:pt>
                <c:pt idx="8">
                  <c:v>63.690753650418102</c:v>
                </c:pt>
                <c:pt idx="9">
                  <c:v>70.127101358506707</c:v>
                </c:pt>
                <c:pt idx="10">
                  <c:v>78.867097436280702</c:v>
                </c:pt>
                <c:pt idx="11">
                  <c:v>60.4122765135278</c:v>
                </c:pt>
                <c:pt idx="12">
                  <c:v>82.594897955478501</c:v>
                </c:pt>
                <c:pt idx="13">
                  <c:v>66.715024172986304</c:v>
                </c:pt>
                <c:pt idx="14">
                  <c:v>83.828498589957604</c:v>
                </c:pt>
                <c:pt idx="15">
                  <c:v>98.675507707602307</c:v>
                </c:pt>
                <c:pt idx="16">
                  <c:v>74.339695074502302</c:v>
                </c:pt>
                <c:pt idx="17">
                  <c:v>72.944102633160895</c:v>
                </c:pt>
                <c:pt idx="18">
                  <c:v>73.212546185578802</c:v>
                </c:pt>
                <c:pt idx="19">
                  <c:v>80.054580584895703</c:v>
                </c:pt>
                <c:pt idx="20">
                  <c:v>79.084675211765301</c:v>
                </c:pt>
                <c:pt idx="21">
                  <c:v>79.140292989634403</c:v>
                </c:pt>
                <c:pt idx="22">
                  <c:v>72.504902756370001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fig_d!$I$77</c:f>
              <c:strCache>
                <c:ptCount val="1"/>
                <c:pt idx="0">
                  <c:v>Southern North Sea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7A3F9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fig_d!$L$77:$L$98</c:f>
                <c:numCache>
                  <c:formatCode>General</c:formatCode>
                  <c:ptCount val="22"/>
                  <c:pt idx="0">
                    <c:v>1.1023702247989429</c:v>
                  </c:pt>
                  <c:pt idx="1">
                    <c:v>1.9011211341150067</c:v>
                  </c:pt>
                  <c:pt idx="2">
                    <c:v>0.27892805351405198</c:v>
                  </c:pt>
                  <c:pt idx="3">
                    <c:v>2.9694073192562809</c:v>
                  </c:pt>
                  <c:pt idx="4">
                    <c:v>2.3770748714648269</c:v>
                  </c:pt>
                  <c:pt idx="5">
                    <c:v>2.3260423610221852</c:v>
                  </c:pt>
                  <c:pt idx="6">
                    <c:v>1.9638300503870403</c:v>
                  </c:pt>
                  <c:pt idx="7">
                    <c:v>0.42306010768228197</c:v>
                  </c:pt>
                  <c:pt idx="8">
                    <c:v>2.7162244826840309</c:v>
                  </c:pt>
                  <c:pt idx="9">
                    <c:v>1.9159004082037994</c:v>
                  </c:pt>
                  <c:pt idx="10">
                    <c:v>1.759635078297338</c:v>
                  </c:pt>
                  <c:pt idx="11">
                    <c:v>1.4249793184538182</c:v>
                  </c:pt>
                  <c:pt idx="12">
                    <c:v>2.7670969619511556</c:v>
                  </c:pt>
                  <c:pt idx="13">
                    <c:v>0.96728534523798393</c:v>
                  </c:pt>
                  <c:pt idx="14">
                    <c:v>0.84250834702631172</c:v>
                  </c:pt>
                  <c:pt idx="15">
                    <c:v>3.3830407294920573</c:v>
                  </c:pt>
                  <c:pt idx="16">
                    <c:v>2.5016151392253283</c:v>
                  </c:pt>
                  <c:pt idx="17">
                    <c:v>2.2714329745033428</c:v>
                  </c:pt>
                  <c:pt idx="18">
                    <c:v>3.2743888792260414</c:v>
                  </c:pt>
                  <c:pt idx="19">
                    <c:v>1.6886918591928901</c:v>
                  </c:pt>
                  <c:pt idx="20">
                    <c:v>1.1016647597247313</c:v>
                  </c:pt>
                  <c:pt idx="21">
                    <c:v>0.99914535123732073</c:v>
                  </c:pt>
                </c:numCache>
              </c:numRef>
            </c:plus>
            <c:minus>
              <c:numRef>
                <c:f>fig_d!$L$77:$L$98</c:f>
                <c:numCache>
                  <c:formatCode>General</c:formatCode>
                  <c:ptCount val="22"/>
                  <c:pt idx="0">
                    <c:v>1.1023702247989429</c:v>
                  </c:pt>
                  <c:pt idx="1">
                    <c:v>1.9011211341150067</c:v>
                  </c:pt>
                  <c:pt idx="2">
                    <c:v>0.27892805351405198</c:v>
                  </c:pt>
                  <c:pt idx="3">
                    <c:v>2.9694073192562809</c:v>
                  </c:pt>
                  <c:pt idx="4">
                    <c:v>2.3770748714648269</c:v>
                  </c:pt>
                  <c:pt idx="5">
                    <c:v>2.3260423610221852</c:v>
                  </c:pt>
                  <c:pt idx="6">
                    <c:v>1.9638300503870403</c:v>
                  </c:pt>
                  <c:pt idx="7">
                    <c:v>0.42306010768228197</c:v>
                  </c:pt>
                  <c:pt idx="8">
                    <c:v>2.7162244826840309</c:v>
                  </c:pt>
                  <c:pt idx="9">
                    <c:v>1.9159004082037994</c:v>
                  </c:pt>
                  <c:pt idx="10">
                    <c:v>1.759635078297338</c:v>
                  </c:pt>
                  <c:pt idx="11">
                    <c:v>1.4249793184538182</c:v>
                  </c:pt>
                  <c:pt idx="12">
                    <c:v>2.7670969619511556</c:v>
                  </c:pt>
                  <c:pt idx="13">
                    <c:v>0.96728534523798393</c:v>
                  </c:pt>
                  <c:pt idx="14">
                    <c:v>0.84250834702631172</c:v>
                  </c:pt>
                  <c:pt idx="15">
                    <c:v>3.3830407294920573</c:v>
                  </c:pt>
                  <c:pt idx="16">
                    <c:v>2.5016151392253283</c:v>
                  </c:pt>
                  <c:pt idx="17">
                    <c:v>2.2714329745033428</c:v>
                  </c:pt>
                  <c:pt idx="18">
                    <c:v>3.2743888792260414</c:v>
                  </c:pt>
                  <c:pt idx="19">
                    <c:v>1.6886918591928901</c:v>
                  </c:pt>
                  <c:pt idx="20">
                    <c:v>1.1016647597247313</c:v>
                  </c:pt>
                  <c:pt idx="21">
                    <c:v>0.99914535123732073</c:v>
                  </c:pt>
                </c:numCache>
              </c:numRef>
            </c:minus>
            <c:spPr>
              <a:ln>
                <a:solidFill>
                  <a:srgbClr val="7A3F91"/>
                </a:solidFill>
              </a:ln>
            </c:spPr>
          </c:errBars>
          <c:xVal>
            <c:numRef>
              <c:f>fig_d!$J$77:$J$98</c:f>
              <c:numCache>
                <c:formatCode>General</c:formatCode>
                <c:ptCount val="2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</c:numCache>
            </c:numRef>
          </c:xVal>
          <c:yVal>
            <c:numRef>
              <c:f>fig_d!$K$77:$K$98</c:f>
              <c:numCache>
                <c:formatCode>General</c:formatCode>
                <c:ptCount val="22"/>
                <c:pt idx="0">
                  <c:v>84.725427020561796</c:v>
                </c:pt>
                <c:pt idx="1">
                  <c:v>71.101629552459102</c:v>
                </c:pt>
                <c:pt idx="2">
                  <c:v>90.2041422461932</c:v>
                </c:pt>
                <c:pt idx="3">
                  <c:v>78.486074520458203</c:v>
                </c:pt>
                <c:pt idx="4">
                  <c:v>73.003675228860502</c:v>
                </c:pt>
                <c:pt idx="5">
                  <c:v>66.616683874143305</c:v>
                </c:pt>
                <c:pt idx="6">
                  <c:v>73.588804449565998</c:v>
                </c:pt>
                <c:pt idx="7">
                  <c:v>93.726091261632803</c:v>
                </c:pt>
                <c:pt idx="8">
                  <c:v>63.0659346032241</c:v>
                </c:pt>
                <c:pt idx="9">
                  <c:v>78.024233274745598</c:v>
                </c:pt>
                <c:pt idx="10">
                  <c:v>85.004608112768096</c:v>
                </c:pt>
                <c:pt idx="11">
                  <c:v>60.996151899266302</c:v>
                </c:pt>
                <c:pt idx="12">
                  <c:v>56.7884849998376</c:v>
                </c:pt>
                <c:pt idx="13">
                  <c:v>67.534249357525496</c:v>
                </c:pt>
                <c:pt idx="14">
                  <c:v>82.251664206907705</c:v>
                </c:pt>
                <c:pt idx="15">
                  <c:v>86.176973605786401</c:v>
                </c:pt>
                <c:pt idx="16">
                  <c:v>81.613996636787604</c:v>
                </c:pt>
                <c:pt idx="17">
                  <c:v>75.620003933570501</c:v>
                </c:pt>
                <c:pt idx="18">
                  <c:v>80.643187993794399</c:v>
                </c:pt>
                <c:pt idx="19">
                  <c:v>80.566561560742997</c:v>
                </c:pt>
                <c:pt idx="20">
                  <c:v>71.349799023835899</c:v>
                </c:pt>
                <c:pt idx="21">
                  <c:v>71.135691219089296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85120"/>
        <c:axId val="96086656"/>
      </c:scatterChart>
      <c:valAx>
        <c:axId val="96085120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50"/>
            </a:pPr>
            <a:endParaRPr lang="en-US"/>
          </a:p>
        </c:txPr>
        <c:crossAx val="96086656"/>
        <c:crosses val="autoZero"/>
        <c:crossBetween val="midCat"/>
        <c:majorUnit val="1"/>
      </c:valAx>
      <c:valAx>
        <c:axId val="96086656"/>
        <c:scaling>
          <c:orientation val="minMax"/>
          <c:max val="1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85120"/>
        <c:crosses val="autoZero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35818042147309E-2"/>
          <c:y val="4.1933636041490807E-2"/>
          <c:w val="0.89012371883853358"/>
          <c:h val="0.84579861492851705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fig_f!$A$2</c:f>
              <c:strCache>
                <c:ptCount val="1"/>
                <c:pt idx="0">
                  <c:v>ICES aggregated SNS rectangles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F74AF"/>
              </a:solidFill>
              <a:ln>
                <a:solidFill>
                  <a:srgbClr val="0F74A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fig_f!$F$2:$F$22</c:f>
                <c:numCache>
                  <c:formatCode>General</c:formatCode>
                  <c:ptCount val="21"/>
                  <c:pt idx="0">
                    <c:v>0.13470527780922978</c:v>
                  </c:pt>
                  <c:pt idx="1">
                    <c:v>0.10308584218700545</c:v>
                  </c:pt>
                  <c:pt idx="2">
                    <c:v>1.7063689089935184E-2</c:v>
                  </c:pt>
                  <c:pt idx="3">
                    <c:v>0.24657167797218321</c:v>
                  </c:pt>
                  <c:pt idx="4">
                    <c:v>0.24385090302062276</c:v>
                  </c:pt>
                  <c:pt idx="5">
                    <c:v>0.17444293334245101</c:v>
                  </c:pt>
                  <c:pt idx="6">
                    <c:v>6.9137285034539198E-2</c:v>
                  </c:pt>
                  <c:pt idx="7">
                    <c:v>0.13364322793773559</c:v>
                  </c:pt>
                  <c:pt idx="8">
                    <c:v>0.12671468984350157</c:v>
                  </c:pt>
                  <c:pt idx="9">
                    <c:v>0.31387080652273336</c:v>
                  </c:pt>
                  <c:pt idx="10">
                    <c:v>0.13344026391456565</c:v>
                  </c:pt>
                  <c:pt idx="11">
                    <c:v>0.22454238929275683</c:v>
                  </c:pt>
                  <c:pt idx="12">
                    <c:v>6.8856587382985529E-2</c:v>
                  </c:pt>
                  <c:pt idx="13">
                    <c:v>0.15886051071119264</c:v>
                  </c:pt>
                  <c:pt idx="14">
                    <c:v>0.46738976635919566</c:v>
                  </c:pt>
                  <c:pt idx="15">
                    <c:v>0.35986636853261872</c:v>
                  </c:pt>
                  <c:pt idx="16">
                    <c:v>0.16391311419193261</c:v>
                  </c:pt>
                  <c:pt idx="17">
                    <c:v>0.40300694871431475</c:v>
                  </c:pt>
                  <c:pt idx="18">
                    <c:v>0.15794573559297645</c:v>
                  </c:pt>
                  <c:pt idx="19">
                    <c:v>9.9818630043265064E-2</c:v>
                  </c:pt>
                  <c:pt idx="20">
                    <c:v>0.13191807098443126</c:v>
                  </c:pt>
                </c:numCache>
              </c:numRef>
            </c:plus>
            <c:minus>
              <c:numRef>
                <c:f>fig_f!$F$2:$F$22</c:f>
                <c:numCache>
                  <c:formatCode>General</c:formatCode>
                  <c:ptCount val="21"/>
                  <c:pt idx="0">
                    <c:v>0.13470527780922978</c:v>
                  </c:pt>
                  <c:pt idx="1">
                    <c:v>0.10308584218700545</c:v>
                  </c:pt>
                  <c:pt idx="2">
                    <c:v>1.7063689089935184E-2</c:v>
                  </c:pt>
                  <c:pt idx="3">
                    <c:v>0.24657167797218321</c:v>
                  </c:pt>
                  <c:pt idx="4">
                    <c:v>0.24385090302062276</c:v>
                  </c:pt>
                  <c:pt idx="5">
                    <c:v>0.17444293334245101</c:v>
                  </c:pt>
                  <c:pt idx="6">
                    <c:v>6.9137285034539198E-2</c:v>
                  </c:pt>
                  <c:pt idx="7">
                    <c:v>0.13364322793773559</c:v>
                  </c:pt>
                  <c:pt idx="8">
                    <c:v>0.12671468984350157</c:v>
                  </c:pt>
                  <c:pt idx="9">
                    <c:v>0.31387080652273336</c:v>
                  </c:pt>
                  <c:pt idx="10">
                    <c:v>0.13344026391456565</c:v>
                  </c:pt>
                  <c:pt idx="11">
                    <c:v>0.22454238929275683</c:v>
                  </c:pt>
                  <c:pt idx="12">
                    <c:v>6.8856587382985529E-2</c:v>
                  </c:pt>
                  <c:pt idx="13">
                    <c:v>0.15886051071119264</c:v>
                  </c:pt>
                  <c:pt idx="14">
                    <c:v>0.46738976635919566</c:v>
                  </c:pt>
                  <c:pt idx="15">
                    <c:v>0.35986636853261872</c:v>
                  </c:pt>
                  <c:pt idx="16">
                    <c:v>0.16391311419193261</c:v>
                  </c:pt>
                  <c:pt idx="17">
                    <c:v>0.40300694871431475</c:v>
                  </c:pt>
                  <c:pt idx="18">
                    <c:v>0.15794573559297645</c:v>
                  </c:pt>
                  <c:pt idx="19">
                    <c:v>9.9818630043265064E-2</c:v>
                  </c:pt>
                  <c:pt idx="20">
                    <c:v>0.13191807098443126</c:v>
                  </c:pt>
                </c:numCache>
              </c:numRef>
            </c:minus>
            <c:spPr>
              <a:ln>
                <a:solidFill>
                  <a:srgbClr val="0F74AF"/>
                </a:solidFill>
              </a:ln>
            </c:spPr>
          </c:errBars>
          <c:xVal>
            <c:numRef>
              <c:f>fig_f!$B$2:$B$22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1996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</c:numCache>
            </c:numRef>
          </c:xVal>
          <c:yVal>
            <c:numRef>
              <c:f>fig_f!$E$2:$E$22</c:f>
              <c:numCache>
                <c:formatCode>General</c:formatCode>
                <c:ptCount val="21"/>
                <c:pt idx="0">
                  <c:v>6.386928792</c:v>
                </c:pt>
                <c:pt idx="1">
                  <c:v>5.5482932099999998</c:v>
                </c:pt>
                <c:pt idx="2">
                  <c:v>7.1166111839999999</c:v>
                </c:pt>
                <c:pt idx="3">
                  <c:v>6.1363844519999997</c:v>
                </c:pt>
                <c:pt idx="4">
                  <c:v>5.8620336000000002</c:v>
                </c:pt>
                <c:pt idx="5">
                  <c:v>5.4957936342857101</c:v>
                </c:pt>
                <c:pt idx="6">
                  <c:v>7.5040109700000004</c:v>
                </c:pt>
                <c:pt idx="7">
                  <c:v>5.0988813000000004</c:v>
                </c:pt>
                <c:pt idx="8">
                  <c:v>5.6787250575000003</c:v>
                </c:pt>
                <c:pt idx="9">
                  <c:v>6.75589773</c:v>
                </c:pt>
                <c:pt idx="10">
                  <c:v>4.77567241090909</c:v>
                </c:pt>
                <c:pt idx="11">
                  <c:v>3.54812108571429</c:v>
                </c:pt>
                <c:pt idx="12">
                  <c:v>5.0050518705882396</c:v>
                </c:pt>
                <c:pt idx="13">
                  <c:v>6.4940398114285696</c:v>
                </c:pt>
                <c:pt idx="14">
                  <c:v>6.7471439914285698</c:v>
                </c:pt>
                <c:pt idx="15">
                  <c:v>6.0984988199999997</c:v>
                </c:pt>
                <c:pt idx="16">
                  <c:v>5.8913117699999997</c:v>
                </c:pt>
                <c:pt idx="17">
                  <c:v>6.4330912400000004</c:v>
                </c:pt>
                <c:pt idx="18">
                  <c:v>6.2392686880000001</c:v>
                </c:pt>
                <c:pt idx="19">
                  <c:v>6.0277832399999998</c:v>
                </c:pt>
                <c:pt idx="20">
                  <c:v>5.6257105933333298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76000"/>
        <c:axId val="96177536"/>
      </c:scatterChart>
      <c:valAx>
        <c:axId val="96176000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6177536"/>
        <c:crosses val="autoZero"/>
        <c:crossBetween val="midCat"/>
        <c:majorUnit val="1"/>
      </c:valAx>
      <c:valAx>
        <c:axId val="96177536"/>
        <c:scaling>
          <c:orientation val="minMax"/>
          <c:max val="1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Oxygen</a:t>
                </a:r>
                <a:r>
                  <a:rPr lang="en-GB" sz="1100" b="0" baseline="0"/>
                  <a:t> (mg/l)</a:t>
                </a:r>
                <a:endParaRPr lang="en-GB" sz="11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6176000"/>
        <c:crosses val="autoZero"/>
        <c:crossBetween val="midCat"/>
        <c:minorUnit val="0.2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02081557671721"/>
          <c:y val="4.1944295273199213E-2"/>
          <c:w val="0.85930578991174744"/>
          <c:h val="0.85361878492571974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fig_f!$A$2</c:f>
              <c:strCache>
                <c:ptCount val="1"/>
                <c:pt idx="0">
                  <c:v>ICES aggregated SNS rectangles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0F74AF"/>
              </a:solidFill>
              <a:ln>
                <a:solidFill>
                  <a:srgbClr val="0F74A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fig_f!$N$2:$N$22</c:f>
                <c:numCache>
                  <c:formatCode>General</c:formatCode>
                  <c:ptCount val="21"/>
                  <c:pt idx="0">
                    <c:v>1.587566261136192</c:v>
                  </c:pt>
                  <c:pt idx="1">
                    <c:v>1.8311507093268955</c:v>
                  </c:pt>
                  <c:pt idx="2">
                    <c:v>0.23465938484166807</c:v>
                  </c:pt>
                  <c:pt idx="3">
                    <c:v>3.1984827847620116</c:v>
                  </c:pt>
                  <c:pt idx="4">
                    <c:v>2.8258752619448382</c:v>
                  </c:pt>
                  <c:pt idx="5">
                    <c:v>2.2535063369367978</c:v>
                  </c:pt>
                  <c:pt idx="6">
                    <c:v>0.70675270243797972</c:v>
                  </c:pt>
                  <c:pt idx="7">
                    <c:v>2.1370231691263508</c:v>
                  </c:pt>
                  <c:pt idx="8">
                    <c:v>1.6636913693727118</c:v>
                  </c:pt>
                  <c:pt idx="9">
                    <c:v>4.546660079616446</c:v>
                  </c:pt>
                  <c:pt idx="10">
                    <c:v>1.9111153357489907</c:v>
                  </c:pt>
                  <c:pt idx="11">
                    <c:v>2.3947857898885485</c:v>
                  </c:pt>
                  <c:pt idx="12">
                    <c:v>0.80424781765975828</c:v>
                  </c:pt>
                  <c:pt idx="13">
                    <c:v>1.5068241396387676</c:v>
                  </c:pt>
                  <c:pt idx="14">
                    <c:v>7.4520772545520266</c:v>
                  </c:pt>
                  <c:pt idx="15">
                    <c:v>5.3990414626485776</c:v>
                  </c:pt>
                  <c:pt idx="16">
                    <c:v>2.5722952601795885</c:v>
                  </c:pt>
                  <c:pt idx="17">
                    <c:v>5.9172152200271082</c:v>
                  </c:pt>
                  <c:pt idx="18">
                    <c:v>2.6936265271759052</c:v>
                  </c:pt>
                  <c:pt idx="19">
                    <c:v>1.5264748760787501</c:v>
                  </c:pt>
                  <c:pt idx="20">
                    <c:v>2.0084135191583155</c:v>
                  </c:pt>
                </c:numCache>
              </c:numRef>
            </c:plus>
            <c:minus>
              <c:numRef>
                <c:f>fig_f!$N$2:$N$22</c:f>
                <c:numCache>
                  <c:formatCode>General</c:formatCode>
                  <c:ptCount val="21"/>
                  <c:pt idx="0">
                    <c:v>1.587566261136192</c:v>
                  </c:pt>
                  <c:pt idx="1">
                    <c:v>1.8311507093268955</c:v>
                  </c:pt>
                  <c:pt idx="2">
                    <c:v>0.23465938484166807</c:v>
                  </c:pt>
                  <c:pt idx="3">
                    <c:v>3.1984827847620116</c:v>
                  </c:pt>
                  <c:pt idx="4">
                    <c:v>2.8258752619448382</c:v>
                  </c:pt>
                  <c:pt idx="5">
                    <c:v>2.2535063369367978</c:v>
                  </c:pt>
                  <c:pt idx="6">
                    <c:v>0.70675270243797972</c:v>
                  </c:pt>
                  <c:pt idx="7">
                    <c:v>2.1370231691263508</c:v>
                  </c:pt>
                  <c:pt idx="8">
                    <c:v>1.6636913693727118</c:v>
                  </c:pt>
                  <c:pt idx="9">
                    <c:v>4.546660079616446</c:v>
                  </c:pt>
                  <c:pt idx="10">
                    <c:v>1.9111153357489907</c:v>
                  </c:pt>
                  <c:pt idx="11">
                    <c:v>2.3947857898885485</c:v>
                  </c:pt>
                  <c:pt idx="12">
                    <c:v>0.80424781765975828</c:v>
                  </c:pt>
                  <c:pt idx="13">
                    <c:v>1.5068241396387676</c:v>
                  </c:pt>
                  <c:pt idx="14">
                    <c:v>7.4520772545520266</c:v>
                  </c:pt>
                  <c:pt idx="15">
                    <c:v>5.3990414626485776</c:v>
                  </c:pt>
                  <c:pt idx="16">
                    <c:v>2.5722952601795885</c:v>
                  </c:pt>
                  <c:pt idx="17">
                    <c:v>5.9172152200271082</c:v>
                  </c:pt>
                  <c:pt idx="18">
                    <c:v>2.6936265271759052</c:v>
                  </c:pt>
                  <c:pt idx="19">
                    <c:v>1.5264748760787501</c:v>
                  </c:pt>
                  <c:pt idx="20">
                    <c:v>2.0084135191583155</c:v>
                  </c:pt>
                </c:numCache>
              </c:numRef>
            </c:minus>
            <c:spPr>
              <a:ln>
                <a:solidFill>
                  <a:srgbClr val="0F74AF"/>
                </a:solidFill>
              </a:ln>
            </c:spPr>
          </c:errBars>
          <c:xVal>
            <c:numRef>
              <c:f>fig_f!$J$2:$J$22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1996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</c:numCache>
            </c:numRef>
          </c:xVal>
          <c:yVal>
            <c:numRef>
              <c:f>fig_f!$M$2:$M$22</c:f>
              <c:numCache>
                <c:formatCode>General</c:formatCode>
                <c:ptCount val="21"/>
                <c:pt idx="0">
                  <c:v>78.719414731245394</c:v>
                </c:pt>
                <c:pt idx="1">
                  <c:v>65.8575813520834</c:v>
                </c:pt>
                <c:pt idx="2">
                  <c:v>89.555160597572495</c:v>
                </c:pt>
                <c:pt idx="3">
                  <c:v>75.5787704016671</c:v>
                </c:pt>
                <c:pt idx="4">
                  <c:v>69.897188247309799</c:v>
                </c:pt>
                <c:pt idx="5">
                  <c:v>64.661657897408404</c:v>
                </c:pt>
                <c:pt idx="6">
                  <c:v>93.658472067101798</c:v>
                </c:pt>
                <c:pt idx="7">
                  <c:v>61.1552675016137</c:v>
                </c:pt>
                <c:pt idx="8">
                  <c:v>66.892343275587294</c:v>
                </c:pt>
                <c:pt idx="9">
                  <c:v>83.761503904770805</c:v>
                </c:pt>
                <c:pt idx="10">
                  <c:v>60.6795159826301</c:v>
                </c:pt>
                <c:pt idx="11">
                  <c:v>41.468837054873603</c:v>
                </c:pt>
                <c:pt idx="12">
                  <c:v>62.811655033404499</c:v>
                </c:pt>
                <c:pt idx="13">
                  <c:v>75.187032757006705</c:v>
                </c:pt>
                <c:pt idx="14">
                  <c:v>81.734001050644693</c:v>
                </c:pt>
                <c:pt idx="15">
                  <c:v>75.193681479937794</c:v>
                </c:pt>
                <c:pt idx="16">
                  <c:v>73.9000596931686</c:v>
                </c:pt>
                <c:pt idx="17">
                  <c:v>76.688056864343594</c:v>
                </c:pt>
                <c:pt idx="18">
                  <c:v>77.153350089903597</c:v>
                </c:pt>
                <c:pt idx="19">
                  <c:v>70.6093459396306</c:v>
                </c:pt>
                <c:pt idx="20">
                  <c:v>67.9727652963727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608256"/>
        <c:axId val="96609792"/>
      </c:scatterChart>
      <c:valAx>
        <c:axId val="96608256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6609792"/>
        <c:crosses val="autoZero"/>
        <c:crossBetween val="midCat"/>
        <c:majorUnit val="1"/>
      </c:valAx>
      <c:valAx>
        <c:axId val="96609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Oxygen</a:t>
                </a:r>
                <a:r>
                  <a:rPr lang="en-GB" sz="1100" b="0" baseline="0"/>
                  <a:t> (% Saturation)</a:t>
                </a:r>
                <a:endParaRPr lang="en-GB" sz="11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6608256"/>
        <c:crosses val="autoZero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51585050609228E-2"/>
          <c:y val="5.3493551401312942E-2"/>
          <c:w val="0.81054152865652496"/>
          <c:h val="0.83517417465673938"/>
        </c:manualLayout>
      </c:layout>
      <c:lineChart>
        <c:grouping val="standard"/>
        <c:varyColors val="0"/>
        <c:ser>
          <c:idx val="0"/>
          <c:order val="0"/>
          <c:tx>
            <c:strRef>
              <c:f>fig_g!$A$2</c:f>
              <c:strCache>
                <c:ptCount val="1"/>
                <c:pt idx="0">
                  <c:v>Kattegat</c:v>
                </c:pt>
              </c:strCache>
            </c:strRef>
          </c:tx>
          <c:marker>
            <c:symbol val="none"/>
          </c:marker>
          <c:cat>
            <c:numRef>
              <c:f>fig_g!$B$2:$B$26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fig_g!$E$2:$E$26</c:f>
              <c:numCache>
                <c:formatCode>General</c:formatCode>
                <c:ptCount val="25"/>
                <c:pt idx="0">
                  <c:v>1.83747998903226</c:v>
                </c:pt>
                <c:pt idx="1">
                  <c:v>2.92076513307692</c:v>
                </c:pt>
                <c:pt idx="2">
                  <c:v>3.15058551512195</c:v>
                </c:pt>
                <c:pt idx="3">
                  <c:v>4.5490070978571397</c:v>
                </c:pt>
                <c:pt idx="4">
                  <c:v>3.7238136987096802</c:v>
                </c:pt>
                <c:pt idx="5">
                  <c:v>2.8285912020000001</c:v>
                </c:pt>
                <c:pt idx="6">
                  <c:v>4.3691738660869603</c:v>
                </c:pt>
                <c:pt idx="7">
                  <c:v>4.7136992215384597</c:v>
                </c:pt>
                <c:pt idx="8">
                  <c:v>4.0567331050000002</c:v>
                </c:pt>
                <c:pt idx="9">
                  <c:v>3.4966157335714301</c:v>
                </c:pt>
                <c:pt idx="10">
                  <c:v>2.3813679552</c:v>
                </c:pt>
                <c:pt idx="11">
                  <c:v>3.8568297023076901</c:v>
                </c:pt>
                <c:pt idx="12">
                  <c:v>1.8559396486956501</c:v>
                </c:pt>
                <c:pt idx="13">
                  <c:v>2.93106251142857</c:v>
                </c:pt>
                <c:pt idx="14">
                  <c:v>4.0239484875000002</c:v>
                </c:pt>
                <c:pt idx="15">
                  <c:v>3.8818693679999998</c:v>
                </c:pt>
                <c:pt idx="16">
                  <c:v>3.8518019140000002</c:v>
                </c:pt>
                <c:pt idx="17">
                  <c:v>3.2839707389999999</c:v>
                </c:pt>
                <c:pt idx="18">
                  <c:v>3.9996348072000001</c:v>
                </c:pt>
                <c:pt idx="19">
                  <c:v>3.9140309133333302</c:v>
                </c:pt>
                <c:pt idx="20">
                  <c:v>4.1315106533333301</c:v>
                </c:pt>
                <c:pt idx="21">
                  <c:v>4.1823519200000003</c:v>
                </c:pt>
                <c:pt idx="22">
                  <c:v>4.6574543454545498</c:v>
                </c:pt>
                <c:pt idx="23">
                  <c:v>4.9667651133333299</c:v>
                </c:pt>
                <c:pt idx="24">
                  <c:v>4.4009115925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fig_g!$J$1</c:f>
              <c:strCache>
                <c:ptCount val="1"/>
                <c:pt idx="0">
                  <c:v>Lower limit</c:v>
                </c:pt>
              </c:strCache>
            </c:strRef>
          </c:tx>
          <c:marker>
            <c:symbol val="none"/>
          </c:marker>
          <c:cat>
            <c:numRef>
              <c:f>fig_g!$B$2:$B$26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fig_g!$J$2:$J$26</c:f>
              <c:numCache>
                <c:formatCode>General</c:formatCode>
                <c:ptCount val="25"/>
                <c:pt idx="0">
                  <c:v>1.6684244333283518</c:v>
                </c:pt>
                <c:pt idx="1">
                  <c:v>2.7517095773730116</c:v>
                </c:pt>
                <c:pt idx="2">
                  <c:v>2.981529959418042</c:v>
                </c:pt>
                <c:pt idx="3">
                  <c:v>4.3799515421532318</c:v>
                </c:pt>
                <c:pt idx="4">
                  <c:v>3.5547581430057722</c:v>
                </c:pt>
                <c:pt idx="5">
                  <c:v>2.6595356462960922</c:v>
                </c:pt>
                <c:pt idx="6">
                  <c:v>4.2001183103830524</c:v>
                </c:pt>
                <c:pt idx="7">
                  <c:v>4.5446436658345517</c:v>
                </c:pt>
                <c:pt idx="8">
                  <c:v>3.8876775492960922</c:v>
                </c:pt>
                <c:pt idx="9">
                  <c:v>3.3275601778675217</c:v>
                </c:pt>
                <c:pt idx="10">
                  <c:v>2.212312399496092</c:v>
                </c:pt>
                <c:pt idx="11">
                  <c:v>3.6877741466037817</c:v>
                </c:pt>
                <c:pt idx="12">
                  <c:v>1.6868840929917419</c:v>
                </c:pt>
                <c:pt idx="13">
                  <c:v>2.7620069557246616</c:v>
                </c:pt>
                <c:pt idx="14">
                  <c:v>3.8548929317960923</c:v>
                </c:pt>
                <c:pt idx="15">
                  <c:v>3.7128138122960914</c:v>
                </c:pt>
                <c:pt idx="16">
                  <c:v>3.6827463582960922</c:v>
                </c:pt>
                <c:pt idx="17">
                  <c:v>3.114915183296092</c:v>
                </c:pt>
                <c:pt idx="18">
                  <c:v>3.8305792514960917</c:v>
                </c:pt>
                <c:pt idx="19">
                  <c:v>3.7449753576294222</c:v>
                </c:pt>
                <c:pt idx="20">
                  <c:v>3.9624550976294222</c:v>
                </c:pt>
                <c:pt idx="21">
                  <c:v>4.0132963642960924</c:v>
                </c:pt>
                <c:pt idx="22">
                  <c:v>4.4883987897506419</c:v>
                </c:pt>
                <c:pt idx="23">
                  <c:v>4.797709557629422</c:v>
                </c:pt>
                <c:pt idx="24">
                  <c:v>4.231856036796092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fig_g!$K$1</c:f>
              <c:strCache>
                <c:ptCount val="1"/>
                <c:pt idx="0">
                  <c:v>Upper limit</c:v>
                </c:pt>
              </c:strCache>
            </c:strRef>
          </c:tx>
          <c:marker>
            <c:symbol val="none"/>
          </c:marker>
          <c:cat>
            <c:numRef>
              <c:f>fig_g!$B$2:$B$26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cat>
          <c:val>
            <c:numRef>
              <c:f>fig_g!$K$2:$K$26</c:f>
              <c:numCache>
                <c:formatCode>General</c:formatCode>
                <c:ptCount val="25"/>
                <c:pt idx="0">
                  <c:v>2.0065355447361681</c:v>
                </c:pt>
                <c:pt idx="1">
                  <c:v>3.0898206887808284</c:v>
                </c:pt>
                <c:pt idx="2">
                  <c:v>3.3196410708258579</c:v>
                </c:pt>
                <c:pt idx="3">
                  <c:v>4.7180626535610477</c:v>
                </c:pt>
                <c:pt idx="4">
                  <c:v>3.8928692544135881</c:v>
                </c:pt>
                <c:pt idx="5">
                  <c:v>2.9976467577039081</c:v>
                </c:pt>
                <c:pt idx="6">
                  <c:v>4.5382294217908683</c:v>
                </c:pt>
                <c:pt idx="7">
                  <c:v>4.8827547772423676</c:v>
                </c:pt>
                <c:pt idx="8">
                  <c:v>4.2257886607039081</c:v>
                </c:pt>
                <c:pt idx="9">
                  <c:v>3.6656712892753385</c:v>
                </c:pt>
                <c:pt idx="10">
                  <c:v>2.550423510903908</c:v>
                </c:pt>
                <c:pt idx="11">
                  <c:v>4.0258852580115985</c:v>
                </c:pt>
                <c:pt idx="12">
                  <c:v>2.0249952043995583</c:v>
                </c:pt>
                <c:pt idx="13">
                  <c:v>3.1001180671324784</c:v>
                </c:pt>
                <c:pt idx="14">
                  <c:v>4.1930040432039082</c:v>
                </c:pt>
                <c:pt idx="15">
                  <c:v>4.0509249237039082</c:v>
                </c:pt>
                <c:pt idx="16">
                  <c:v>4.0208574697039081</c:v>
                </c:pt>
                <c:pt idx="17">
                  <c:v>3.4530262947039079</c:v>
                </c:pt>
                <c:pt idx="18">
                  <c:v>4.1686903629039085</c:v>
                </c:pt>
                <c:pt idx="19">
                  <c:v>4.0830864690372382</c:v>
                </c:pt>
                <c:pt idx="20">
                  <c:v>4.3005662090372381</c:v>
                </c:pt>
                <c:pt idx="21">
                  <c:v>4.3514074757039083</c:v>
                </c:pt>
                <c:pt idx="22">
                  <c:v>4.8265099011584578</c:v>
                </c:pt>
                <c:pt idx="23">
                  <c:v>5.1358206690372379</c:v>
                </c:pt>
                <c:pt idx="24">
                  <c:v>4.5699671482039079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35040"/>
        <c:axId val="96136576"/>
      </c:lineChart>
      <c:catAx>
        <c:axId val="961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136576"/>
        <c:crosses val="autoZero"/>
        <c:auto val="1"/>
        <c:lblAlgn val="ctr"/>
        <c:lblOffset val="100"/>
        <c:noMultiLvlLbl val="0"/>
      </c:catAx>
      <c:valAx>
        <c:axId val="9613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135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587688503672555"/>
          <c:y val="0.42706161729783776"/>
          <c:w val="0.12404754821264471"/>
          <c:h val="0.1549470601889049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349181035914816E-2"/>
          <c:y val="3.3733849502052757E-2"/>
          <c:w val="0.90744835376590571"/>
          <c:h val="0.81705053486521384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fig_g!$A$2</c:f>
              <c:strCache>
                <c:ptCount val="1"/>
                <c:pt idx="0">
                  <c:v>Kattegat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D9CD29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fig_g!$F$2:$F$26</c:f>
                <c:numCache>
                  <c:formatCode>General</c:formatCode>
                  <c:ptCount val="25"/>
                  <c:pt idx="0">
                    <c:v>9.3914910650992015E-2</c:v>
                  </c:pt>
                  <c:pt idx="1">
                    <c:v>0.12338940345577919</c:v>
                  </c:pt>
                  <c:pt idx="2">
                    <c:v>0.12905492246697539</c:v>
                  </c:pt>
                  <c:pt idx="3">
                    <c:v>0.16020426823478739</c:v>
                  </c:pt>
                  <c:pt idx="4">
                    <c:v>0.14472798447111435</c:v>
                  </c:pt>
                  <c:pt idx="5">
                    <c:v>0.14152157958086867</c:v>
                  </c:pt>
                  <c:pt idx="6">
                    <c:v>0.1835132731178771</c:v>
                  </c:pt>
                  <c:pt idx="7">
                    <c:v>0.13468453734673894</c:v>
                  </c:pt>
                  <c:pt idx="8">
                    <c:v>0.1742879229457461</c:v>
                  </c:pt>
                  <c:pt idx="9">
                    <c:v>0.10880088160084485</c:v>
                  </c:pt>
                  <c:pt idx="10">
                    <c:v>0.24958255825057188</c:v>
                  </c:pt>
                  <c:pt idx="11">
                    <c:v>0.12924651026174244</c:v>
                  </c:pt>
                  <c:pt idx="12">
                    <c:v>0.11625052007327125</c:v>
                  </c:pt>
                  <c:pt idx="13">
                    <c:v>0.13142770676043422</c:v>
                  </c:pt>
                  <c:pt idx="14">
                    <c:v>0.22530510684057872</c:v>
                  </c:pt>
                  <c:pt idx="15">
                    <c:v>0.17645034867379442</c:v>
                  </c:pt>
                  <c:pt idx="16">
                    <c:v>0.1455763535135815</c:v>
                  </c:pt>
                  <c:pt idx="17">
                    <c:v>0.15214672722364689</c:v>
                  </c:pt>
                  <c:pt idx="18">
                    <c:v>0.24563813827714576</c:v>
                  </c:pt>
                  <c:pt idx="19">
                    <c:v>0.1909699520737973</c:v>
                  </c:pt>
                  <c:pt idx="20">
                    <c:v>0.21640636851547226</c:v>
                  </c:pt>
                  <c:pt idx="21">
                    <c:v>0.14757592599731525</c:v>
                  </c:pt>
                  <c:pt idx="22">
                    <c:v>0.17402591758926422</c:v>
                  </c:pt>
                  <c:pt idx="23">
                    <c:v>0.32430575760781588</c:v>
                  </c:pt>
                  <c:pt idx="24">
                    <c:v>0.12801372383029466</c:v>
                  </c:pt>
                </c:numCache>
              </c:numRef>
            </c:plus>
            <c:minus>
              <c:numRef>
                <c:f>fig_g!$F$2:$F$26</c:f>
                <c:numCache>
                  <c:formatCode>General</c:formatCode>
                  <c:ptCount val="25"/>
                  <c:pt idx="0">
                    <c:v>9.3914910650992015E-2</c:v>
                  </c:pt>
                  <c:pt idx="1">
                    <c:v>0.12338940345577919</c:v>
                  </c:pt>
                  <c:pt idx="2">
                    <c:v>0.12905492246697539</c:v>
                  </c:pt>
                  <c:pt idx="3">
                    <c:v>0.16020426823478739</c:v>
                  </c:pt>
                  <c:pt idx="4">
                    <c:v>0.14472798447111435</c:v>
                  </c:pt>
                  <c:pt idx="5">
                    <c:v>0.14152157958086867</c:v>
                  </c:pt>
                  <c:pt idx="6">
                    <c:v>0.1835132731178771</c:v>
                  </c:pt>
                  <c:pt idx="7">
                    <c:v>0.13468453734673894</c:v>
                  </c:pt>
                  <c:pt idx="8">
                    <c:v>0.1742879229457461</c:v>
                  </c:pt>
                  <c:pt idx="9">
                    <c:v>0.10880088160084485</c:v>
                  </c:pt>
                  <c:pt idx="10">
                    <c:v>0.24958255825057188</c:v>
                  </c:pt>
                  <c:pt idx="11">
                    <c:v>0.12924651026174244</c:v>
                  </c:pt>
                  <c:pt idx="12">
                    <c:v>0.11625052007327125</c:v>
                  </c:pt>
                  <c:pt idx="13">
                    <c:v>0.13142770676043422</c:v>
                  </c:pt>
                  <c:pt idx="14">
                    <c:v>0.22530510684057872</c:v>
                  </c:pt>
                  <c:pt idx="15">
                    <c:v>0.17645034867379442</c:v>
                  </c:pt>
                  <c:pt idx="16">
                    <c:v>0.1455763535135815</c:v>
                  </c:pt>
                  <c:pt idx="17">
                    <c:v>0.15214672722364689</c:v>
                  </c:pt>
                  <c:pt idx="18">
                    <c:v>0.24563813827714576</c:v>
                  </c:pt>
                  <c:pt idx="19">
                    <c:v>0.1909699520737973</c:v>
                  </c:pt>
                  <c:pt idx="20">
                    <c:v>0.21640636851547226</c:v>
                  </c:pt>
                  <c:pt idx="21">
                    <c:v>0.14757592599731525</c:v>
                  </c:pt>
                  <c:pt idx="22">
                    <c:v>0.17402591758926422</c:v>
                  </c:pt>
                  <c:pt idx="23">
                    <c:v>0.32430575760781588</c:v>
                  </c:pt>
                  <c:pt idx="24">
                    <c:v>0.12801372383029466</c:v>
                  </c:pt>
                </c:numCache>
              </c:numRef>
            </c:minus>
            <c:spPr>
              <a:ln>
                <a:solidFill>
                  <a:srgbClr val="D9CD29"/>
                </a:solidFill>
              </a:ln>
            </c:spPr>
          </c:errBars>
          <c:xVal>
            <c:numRef>
              <c:f>fig_g!$B$2:$B$26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fig_g!$E$2:$E$26</c:f>
              <c:numCache>
                <c:formatCode>General</c:formatCode>
                <c:ptCount val="25"/>
                <c:pt idx="0">
                  <c:v>1.83747998903226</c:v>
                </c:pt>
                <c:pt idx="1">
                  <c:v>2.92076513307692</c:v>
                </c:pt>
                <c:pt idx="2">
                  <c:v>3.15058551512195</c:v>
                </c:pt>
                <c:pt idx="3">
                  <c:v>4.5490070978571397</c:v>
                </c:pt>
                <c:pt idx="4">
                  <c:v>3.7238136987096802</c:v>
                </c:pt>
                <c:pt idx="5">
                  <c:v>2.8285912020000001</c:v>
                </c:pt>
                <c:pt idx="6">
                  <c:v>4.3691738660869603</c:v>
                </c:pt>
                <c:pt idx="7">
                  <c:v>4.7136992215384597</c:v>
                </c:pt>
                <c:pt idx="8">
                  <c:v>4.0567331050000002</c:v>
                </c:pt>
                <c:pt idx="9">
                  <c:v>3.4966157335714301</c:v>
                </c:pt>
                <c:pt idx="10">
                  <c:v>2.3813679552</c:v>
                </c:pt>
                <c:pt idx="11">
                  <c:v>3.8568297023076901</c:v>
                </c:pt>
                <c:pt idx="12">
                  <c:v>1.8559396486956501</c:v>
                </c:pt>
                <c:pt idx="13">
                  <c:v>2.93106251142857</c:v>
                </c:pt>
                <c:pt idx="14">
                  <c:v>4.0239484875000002</c:v>
                </c:pt>
                <c:pt idx="15">
                  <c:v>3.8818693679999998</c:v>
                </c:pt>
                <c:pt idx="16">
                  <c:v>3.8518019140000002</c:v>
                </c:pt>
                <c:pt idx="17">
                  <c:v>3.2839707389999999</c:v>
                </c:pt>
                <c:pt idx="18">
                  <c:v>3.9996348072000001</c:v>
                </c:pt>
                <c:pt idx="19">
                  <c:v>3.9140309133333302</c:v>
                </c:pt>
                <c:pt idx="20">
                  <c:v>4.1315106533333301</c:v>
                </c:pt>
                <c:pt idx="21">
                  <c:v>4.1823519200000003</c:v>
                </c:pt>
                <c:pt idx="22">
                  <c:v>4.6574543454545498</c:v>
                </c:pt>
                <c:pt idx="23">
                  <c:v>4.9667651133333299</c:v>
                </c:pt>
                <c:pt idx="24">
                  <c:v>4.4009115925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fig_g!$A$30</c:f>
              <c:strCache>
                <c:ptCount val="1"/>
                <c:pt idx="0">
                  <c:v>Skagerrak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46BFBD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fig_g!$F$30:$F$54</c:f>
                <c:numCache>
                  <c:formatCode>General</c:formatCode>
                  <c:ptCount val="25"/>
                  <c:pt idx="0">
                    <c:v>0.15191053300405313</c:v>
                  </c:pt>
                  <c:pt idx="1">
                    <c:v>0.16316063855160745</c:v>
                  </c:pt>
                  <c:pt idx="2">
                    <c:v>0.10032563729592651</c:v>
                  </c:pt>
                  <c:pt idx="3">
                    <c:v>0.39966783929706173</c:v>
                  </c:pt>
                  <c:pt idx="4">
                    <c:v>0.38386382195582691</c:v>
                  </c:pt>
                  <c:pt idx="5">
                    <c:v>0.65946640252729982</c:v>
                  </c:pt>
                  <c:pt idx="6">
                    <c:v>0.36727268892914333</c:v>
                  </c:pt>
                  <c:pt idx="7">
                    <c:v>0.43481086058022411</c:v>
                  </c:pt>
                  <c:pt idx="8">
                    <c:v>0.43982845959776973</c:v>
                  </c:pt>
                  <c:pt idx="9">
                    <c:v>0.50046171187843591</c:v>
                  </c:pt>
                  <c:pt idx="10">
                    <c:v>0.51381076980893969</c:v>
                  </c:pt>
                  <c:pt idx="11">
                    <c:v>0.50690192249704469</c:v>
                  </c:pt>
                  <c:pt idx="12">
                    <c:v>0.18009264430107916</c:v>
                  </c:pt>
                  <c:pt idx="13">
                    <c:v>0.45307649890396751</c:v>
                  </c:pt>
                  <c:pt idx="14">
                    <c:v>0.52941162887498017</c:v>
                  </c:pt>
                  <c:pt idx="15">
                    <c:v>0.24890761116674986</c:v>
                  </c:pt>
                  <c:pt idx="16">
                    <c:v>0.11587040773252384</c:v>
                  </c:pt>
                  <c:pt idx="17">
                    <c:v>0.19699891730402566</c:v>
                  </c:pt>
                  <c:pt idx="18">
                    <c:v>0.17584899749917277</c:v>
                  </c:pt>
                  <c:pt idx="19">
                    <c:v>0.33078124228916328</c:v>
                  </c:pt>
                  <c:pt idx="20">
                    <c:v>0.57027987816641046</c:v>
                  </c:pt>
                  <c:pt idx="21">
                    <c:v>0.86217499567529687</c:v>
                  </c:pt>
                  <c:pt idx="22">
                    <c:v>0.89257821862857167</c:v>
                  </c:pt>
                  <c:pt idx="23">
                    <c:v>0.29676945816783423</c:v>
                  </c:pt>
                  <c:pt idx="24">
                    <c:v>0.62826619443515008</c:v>
                  </c:pt>
                </c:numCache>
              </c:numRef>
            </c:plus>
            <c:minus>
              <c:numRef>
                <c:f>fig_g!$F$30:$F$54</c:f>
                <c:numCache>
                  <c:formatCode>General</c:formatCode>
                  <c:ptCount val="25"/>
                  <c:pt idx="0">
                    <c:v>0.15191053300405313</c:v>
                  </c:pt>
                  <c:pt idx="1">
                    <c:v>0.16316063855160745</c:v>
                  </c:pt>
                  <c:pt idx="2">
                    <c:v>0.10032563729592651</c:v>
                  </c:pt>
                  <c:pt idx="3">
                    <c:v>0.39966783929706173</c:v>
                  </c:pt>
                  <c:pt idx="4">
                    <c:v>0.38386382195582691</c:v>
                  </c:pt>
                  <c:pt idx="5">
                    <c:v>0.65946640252729982</c:v>
                  </c:pt>
                  <c:pt idx="6">
                    <c:v>0.36727268892914333</c:v>
                  </c:pt>
                  <c:pt idx="7">
                    <c:v>0.43481086058022411</c:v>
                  </c:pt>
                  <c:pt idx="8">
                    <c:v>0.43982845959776973</c:v>
                  </c:pt>
                  <c:pt idx="9">
                    <c:v>0.50046171187843591</c:v>
                  </c:pt>
                  <c:pt idx="10">
                    <c:v>0.51381076980893969</c:v>
                  </c:pt>
                  <c:pt idx="11">
                    <c:v>0.50690192249704469</c:v>
                  </c:pt>
                  <c:pt idx="12">
                    <c:v>0.18009264430107916</c:v>
                  </c:pt>
                  <c:pt idx="13">
                    <c:v>0.45307649890396751</c:v>
                  </c:pt>
                  <c:pt idx="14">
                    <c:v>0.52941162887498017</c:v>
                  </c:pt>
                  <c:pt idx="15">
                    <c:v>0.24890761116674986</c:v>
                  </c:pt>
                  <c:pt idx="16">
                    <c:v>0.11587040773252384</c:v>
                  </c:pt>
                  <c:pt idx="17">
                    <c:v>0.19699891730402566</c:v>
                  </c:pt>
                  <c:pt idx="18">
                    <c:v>0.17584899749917277</c:v>
                  </c:pt>
                  <c:pt idx="19">
                    <c:v>0.33078124228916328</c:v>
                  </c:pt>
                  <c:pt idx="20">
                    <c:v>0.57027987816641046</c:v>
                  </c:pt>
                  <c:pt idx="21">
                    <c:v>0.86217499567529687</c:v>
                  </c:pt>
                  <c:pt idx="22">
                    <c:v>0.89257821862857167</c:v>
                  </c:pt>
                  <c:pt idx="23">
                    <c:v>0.29676945816783423</c:v>
                  </c:pt>
                  <c:pt idx="24">
                    <c:v>0.62826619443515008</c:v>
                  </c:pt>
                </c:numCache>
              </c:numRef>
            </c:minus>
            <c:spPr>
              <a:ln>
                <a:solidFill>
                  <a:srgbClr val="46BFBD"/>
                </a:solidFill>
              </a:ln>
            </c:spPr>
          </c:errBars>
          <c:xVal>
            <c:numRef>
              <c:f>fig_g!$B$30:$B$54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fig_g!$E$30:$E$54</c:f>
              <c:numCache>
                <c:formatCode>General</c:formatCode>
                <c:ptCount val="25"/>
                <c:pt idx="0">
                  <c:v>6.6063793335483902</c:v>
                </c:pt>
                <c:pt idx="1">
                  <c:v>6.5889001680000003</c:v>
                </c:pt>
                <c:pt idx="2">
                  <c:v>6.44823696</c:v>
                </c:pt>
                <c:pt idx="3">
                  <c:v>6.5005254564705899</c:v>
                </c:pt>
                <c:pt idx="4">
                  <c:v>6.0949079333333298</c:v>
                </c:pt>
                <c:pt idx="5">
                  <c:v>4.2132331270588201</c:v>
                </c:pt>
                <c:pt idx="6">
                  <c:v>5.5011723457142896</c:v>
                </c:pt>
                <c:pt idx="7">
                  <c:v>3.36782505333333</c:v>
                </c:pt>
                <c:pt idx="8">
                  <c:v>5.4489275688888901</c:v>
                </c:pt>
                <c:pt idx="9">
                  <c:v>4.9687355884615396</c:v>
                </c:pt>
                <c:pt idx="10">
                  <c:v>5.3143078350000001</c:v>
                </c:pt>
                <c:pt idx="11">
                  <c:v>5.6323897718181799</c:v>
                </c:pt>
                <c:pt idx="12">
                  <c:v>6.0443109026086903</c:v>
                </c:pt>
                <c:pt idx="13">
                  <c:v>5.3664229776000001</c:v>
                </c:pt>
                <c:pt idx="14">
                  <c:v>5.4548323849999996</c:v>
                </c:pt>
                <c:pt idx="15">
                  <c:v>6.7191282635294103</c:v>
                </c:pt>
                <c:pt idx="16">
                  <c:v>6.4028143445454502</c:v>
                </c:pt>
                <c:pt idx="17">
                  <c:v>6.3364146159999999</c:v>
                </c:pt>
                <c:pt idx="18">
                  <c:v>6.95566706181818</c:v>
                </c:pt>
                <c:pt idx="19">
                  <c:v>6.0084680836363598</c:v>
                </c:pt>
                <c:pt idx="20">
                  <c:v>3.5742121533333302</c:v>
                </c:pt>
                <c:pt idx="21">
                  <c:v>3.9493676945454501</c:v>
                </c:pt>
                <c:pt idx="22">
                  <c:v>4.2547449709090897</c:v>
                </c:pt>
                <c:pt idx="23">
                  <c:v>5.9820260999999997</c:v>
                </c:pt>
                <c:pt idx="24">
                  <c:v>3.9536995450000001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fig_g!$U$20</c:f>
              <c:strCache>
                <c:ptCount val="1"/>
                <c:pt idx="0">
                  <c:v>O2 Conc mean 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trendline>
            <c:name>WLS Kattegat</c:name>
            <c:spPr>
              <a:ln>
                <a:solidFill>
                  <a:srgbClr val="D9CD29"/>
                </a:solidFill>
              </a:ln>
            </c:spPr>
            <c:trendlineType val="linear"/>
            <c:dispRSqr val="0"/>
            <c:dispEq val="0"/>
          </c:trendline>
          <c:xVal>
            <c:numRef>
              <c:f>fig_g!$T$21:$T$45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fig_g!$V$21:$V$45</c:f>
              <c:numCache>
                <c:formatCode>General</c:formatCode>
                <c:ptCount val="25"/>
                <c:pt idx="0">
                  <c:v>2.9459767000000028</c:v>
                </c:pt>
                <c:pt idx="1">
                  <c:v>3.0018239300000005</c:v>
                </c:pt>
                <c:pt idx="2">
                  <c:v>3.0576711599999982</c:v>
                </c:pt>
                <c:pt idx="3">
                  <c:v>3.1135183899999959</c:v>
                </c:pt>
                <c:pt idx="4">
                  <c:v>3.1693656199999936</c:v>
                </c:pt>
                <c:pt idx="5">
                  <c:v>3.2252128499999912</c:v>
                </c:pt>
                <c:pt idx="6">
                  <c:v>3.2810600800000032</c:v>
                </c:pt>
                <c:pt idx="7">
                  <c:v>3.3369073100000008</c:v>
                </c:pt>
                <c:pt idx="8">
                  <c:v>3.3927545399999985</c:v>
                </c:pt>
                <c:pt idx="9">
                  <c:v>3.4486017699999962</c:v>
                </c:pt>
                <c:pt idx="10">
                  <c:v>3.5044489999999939</c:v>
                </c:pt>
                <c:pt idx="11">
                  <c:v>3.5602962299999916</c:v>
                </c:pt>
                <c:pt idx="12">
                  <c:v>3.6161434600000035</c:v>
                </c:pt>
                <c:pt idx="13">
                  <c:v>3.6719906900000012</c:v>
                </c:pt>
                <c:pt idx="14">
                  <c:v>3.7278379199999989</c:v>
                </c:pt>
                <c:pt idx="15">
                  <c:v>3.7836851499999966</c:v>
                </c:pt>
                <c:pt idx="16">
                  <c:v>3.8395323799999943</c:v>
                </c:pt>
                <c:pt idx="17">
                  <c:v>3.895379609999992</c:v>
                </c:pt>
                <c:pt idx="18">
                  <c:v>3.9512268400000039</c:v>
                </c:pt>
                <c:pt idx="19">
                  <c:v>4.0070740700000016</c:v>
                </c:pt>
                <c:pt idx="20">
                  <c:v>4.0629212999999993</c:v>
                </c:pt>
                <c:pt idx="21">
                  <c:v>4.118768529999997</c:v>
                </c:pt>
                <c:pt idx="22">
                  <c:v>4.1746157599999947</c:v>
                </c:pt>
                <c:pt idx="23">
                  <c:v>4.2304629899999924</c:v>
                </c:pt>
                <c:pt idx="24">
                  <c:v>4.2863102199999901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fig_g!$W$20</c:f>
              <c:strCache>
                <c:ptCount val="1"/>
                <c:pt idx="0">
                  <c:v>Upper band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trendline>
            <c:spPr>
              <a:ln>
                <a:solidFill>
                  <a:srgbClr val="D9CD29"/>
                </a:solidFill>
              </a:ln>
              <a:effectLst>
                <a:outerShdw blurRad="88900" dist="38100" dir="2700000" sx="106000" sy="106000" algn="tl" rotWithShape="0">
                  <a:srgbClr val="D9CD29"/>
                </a:outerShdw>
              </a:effectLst>
            </c:spPr>
            <c:trendlineType val="linear"/>
            <c:dispRSqr val="0"/>
            <c:dispEq val="0"/>
          </c:trendline>
          <c:xVal>
            <c:numRef>
              <c:f>fig_g!$T$21:$T$45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fig_g!$W$21:$W$45</c:f>
              <c:numCache>
                <c:formatCode>General</c:formatCode>
                <c:ptCount val="25"/>
                <c:pt idx="0">
                  <c:v>3.2636411100000027</c:v>
                </c:pt>
                <c:pt idx="1">
                  <c:v>3.3194883400000004</c:v>
                </c:pt>
                <c:pt idx="2">
                  <c:v>3.3753355699999981</c:v>
                </c:pt>
                <c:pt idx="3">
                  <c:v>3.4311827999999958</c:v>
                </c:pt>
                <c:pt idx="4">
                  <c:v>3.4870300299999935</c:v>
                </c:pt>
                <c:pt idx="5">
                  <c:v>3.5428772599999911</c:v>
                </c:pt>
                <c:pt idx="6">
                  <c:v>3.5987244900000031</c:v>
                </c:pt>
                <c:pt idx="7">
                  <c:v>3.6545717200000007</c:v>
                </c:pt>
                <c:pt idx="8">
                  <c:v>3.7104189499999984</c:v>
                </c:pt>
                <c:pt idx="9">
                  <c:v>3.7662661799999961</c:v>
                </c:pt>
                <c:pt idx="10">
                  <c:v>3.8221134099999938</c:v>
                </c:pt>
                <c:pt idx="11">
                  <c:v>3.8779606399999915</c:v>
                </c:pt>
                <c:pt idx="12">
                  <c:v>3.9338078700000034</c:v>
                </c:pt>
                <c:pt idx="13">
                  <c:v>3.9896551000000011</c:v>
                </c:pt>
                <c:pt idx="14">
                  <c:v>4.0455023299999988</c:v>
                </c:pt>
                <c:pt idx="15">
                  <c:v>4.1013495599999965</c:v>
                </c:pt>
                <c:pt idx="16">
                  <c:v>4.1571967899999942</c:v>
                </c:pt>
                <c:pt idx="17">
                  <c:v>4.2130440199999919</c:v>
                </c:pt>
                <c:pt idx="18">
                  <c:v>4.2688912500000038</c:v>
                </c:pt>
                <c:pt idx="19">
                  <c:v>4.3247384800000015</c:v>
                </c:pt>
                <c:pt idx="20">
                  <c:v>4.3805857099999992</c:v>
                </c:pt>
                <c:pt idx="21">
                  <c:v>4.4364329399999969</c:v>
                </c:pt>
                <c:pt idx="22">
                  <c:v>4.4922801699999946</c:v>
                </c:pt>
                <c:pt idx="23">
                  <c:v>4.5481273999999923</c:v>
                </c:pt>
                <c:pt idx="24">
                  <c:v>4.60397462999999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fig_g!$X$20</c:f>
              <c:strCache>
                <c:ptCount val="1"/>
                <c:pt idx="0">
                  <c:v>Lower band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trendline>
            <c:spPr>
              <a:ln>
                <a:solidFill>
                  <a:srgbClr val="D9CD29"/>
                </a:solidFill>
              </a:ln>
              <a:effectLst>
                <a:outerShdw blurRad="76200" dist="38100" dir="10800000" sx="124000" sy="124000" algn="r" rotWithShape="0">
                  <a:srgbClr val="D9CD29"/>
                </a:outerShdw>
              </a:effectLst>
            </c:spPr>
            <c:trendlineType val="linear"/>
            <c:dispRSqr val="0"/>
            <c:dispEq val="0"/>
          </c:trendline>
          <c:xVal>
            <c:numRef>
              <c:f>fig_g!$T$21:$T$45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fig_g!$X$21:$X$45</c:f>
              <c:numCache>
                <c:formatCode>General</c:formatCode>
                <c:ptCount val="25"/>
                <c:pt idx="0">
                  <c:v>2.6283122900000029</c:v>
                </c:pt>
                <c:pt idx="1">
                  <c:v>2.6841595200000006</c:v>
                </c:pt>
                <c:pt idx="2">
                  <c:v>2.7400067499999983</c:v>
                </c:pt>
                <c:pt idx="3">
                  <c:v>2.795853979999996</c:v>
                </c:pt>
                <c:pt idx="4">
                  <c:v>2.8517012099999937</c:v>
                </c:pt>
                <c:pt idx="5">
                  <c:v>2.9075484399999914</c:v>
                </c:pt>
                <c:pt idx="6">
                  <c:v>2.9633956700000033</c:v>
                </c:pt>
                <c:pt idx="7">
                  <c:v>3.019242900000001</c:v>
                </c:pt>
                <c:pt idx="8">
                  <c:v>3.0750901299999986</c:v>
                </c:pt>
                <c:pt idx="9">
                  <c:v>3.1309373599999963</c:v>
                </c:pt>
                <c:pt idx="10">
                  <c:v>3.186784589999994</c:v>
                </c:pt>
                <c:pt idx="11">
                  <c:v>3.2426318199999917</c:v>
                </c:pt>
                <c:pt idx="12">
                  <c:v>3.2984790500000036</c:v>
                </c:pt>
                <c:pt idx="13">
                  <c:v>3.3543262800000013</c:v>
                </c:pt>
                <c:pt idx="14">
                  <c:v>3.410173509999999</c:v>
                </c:pt>
                <c:pt idx="15">
                  <c:v>3.4660207399999967</c:v>
                </c:pt>
                <c:pt idx="16">
                  <c:v>3.5218679699999944</c:v>
                </c:pt>
                <c:pt idx="17">
                  <c:v>3.5777151999999921</c:v>
                </c:pt>
                <c:pt idx="18">
                  <c:v>3.633562430000004</c:v>
                </c:pt>
                <c:pt idx="19">
                  <c:v>3.6894096600000017</c:v>
                </c:pt>
                <c:pt idx="20">
                  <c:v>3.7452568899999994</c:v>
                </c:pt>
                <c:pt idx="21">
                  <c:v>3.8011041199999971</c:v>
                </c:pt>
                <c:pt idx="22">
                  <c:v>3.8569513499999948</c:v>
                </c:pt>
                <c:pt idx="23">
                  <c:v>3.9127985799999925</c:v>
                </c:pt>
                <c:pt idx="24">
                  <c:v>3.9686458099999902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068544"/>
        <c:axId val="97070080"/>
      </c:scatterChart>
      <c:valAx>
        <c:axId val="97068544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7070080"/>
        <c:crosses val="autoZero"/>
        <c:crossBetween val="midCat"/>
        <c:majorUnit val="1"/>
      </c:valAx>
      <c:valAx>
        <c:axId val="97070080"/>
        <c:scaling>
          <c:orientation val="minMax"/>
          <c:max val="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>
                    <a:solidFill>
                      <a:sysClr val="windowText" lastClr="000000"/>
                    </a:solidFill>
                  </a:defRPr>
                </a:pPr>
                <a:r>
                  <a:rPr lang="en-GB" sz="1100" b="0">
                    <a:solidFill>
                      <a:sysClr val="windowText" lastClr="000000"/>
                    </a:solidFill>
                  </a:rPr>
                  <a:t>Oxygen</a:t>
                </a:r>
                <a:r>
                  <a:rPr lang="en-GB" sz="1100" b="0" baseline="0">
                    <a:solidFill>
                      <a:sysClr val="windowText" lastClr="000000"/>
                    </a:solidFill>
                  </a:rPr>
                  <a:t> (mg/l)</a:t>
                </a:r>
                <a:endParaRPr lang="en-GB" sz="1100" b="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5.3807106598984774E-3"/>
              <c:y val="0.3923870619445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7068544"/>
        <c:crosses val="autoZero"/>
        <c:crossBetween val="midCat"/>
        <c:majorUnit val="1"/>
        <c:minorUnit val="0.1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5.9765573607096584E-2"/>
          <c:y val="0.95294384059987913"/>
          <c:w val="0.75904209442174153"/>
          <c:h val="3.2916889146785221E-2"/>
        </c:manualLayout>
      </c:layout>
      <c:overlay val="0"/>
      <c:spPr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58329100668739E-2"/>
          <c:y val="3.7307799939641687E-2"/>
          <c:w val="0.88167500941895094"/>
          <c:h val="0.82300244176794979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fig_g!$M$2</c:f>
              <c:strCache>
                <c:ptCount val="1"/>
                <c:pt idx="0">
                  <c:v>Kattegat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D9CD29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fig_g!$R$2:$R$26</c:f>
                <c:numCache>
                  <c:formatCode>General</c:formatCode>
                  <c:ptCount val="25"/>
                  <c:pt idx="0">
                    <c:v>1.098545627817229</c:v>
                  </c:pt>
                  <c:pt idx="1">
                    <c:v>1.3962214716912669</c:v>
                  </c:pt>
                  <c:pt idx="2">
                    <c:v>1.4326970086817863</c:v>
                  </c:pt>
                  <c:pt idx="3">
                    <c:v>1.8471903704274872</c:v>
                  </c:pt>
                  <c:pt idx="4">
                    <c:v>1.6950133349576066</c:v>
                  </c:pt>
                  <c:pt idx="5">
                    <c:v>1.8204285150631649</c:v>
                  </c:pt>
                  <c:pt idx="6">
                    <c:v>1.8697606697730746</c:v>
                  </c:pt>
                  <c:pt idx="7">
                    <c:v>1.5568769130059619</c:v>
                  </c:pt>
                  <c:pt idx="8">
                    <c:v>2.0963419200100644</c:v>
                  </c:pt>
                  <c:pt idx="9">
                    <c:v>1.5440130348626584</c:v>
                  </c:pt>
                  <c:pt idx="10">
                    <c:v>2.7721235055197706</c:v>
                  </c:pt>
                  <c:pt idx="11">
                    <c:v>1.4293970765683868</c:v>
                  </c:pt>
                  <c:pt idx="12">
                    <c:v>1.3559346755574395</c:v>
                  </c:pt>
                  <c:pt idx="13">
                    <c:v>1.4402725439656756</c:v>
                  </c:pt>
                  <c:pt idx="14">
                    <c:v>2.6673937445405653</c:v>
                  </c:pt>
                  <c:pt idx="15">
                    <c:v>2.017725299866596</c:v>
                  </c:pt>
                  <c:pt idx="16">
                    <c:v>1.5938238946412633</c:v>
                  </c:pt>
                  <c:pt idx="17">
                    <c:v>1.7145436204962643</c:v>
                  </c:pt>
                  <c:pt idx="18">
                    <c:v>2.7205736615085203</c:v>
                  </c:pt>
                  <c:pt idx="19">
                    <c:v>2.279790454523114</c:v>
                  </c:pt>
                  <c:pt idx="20">
                    <c:v>2.2719377464331938</c:v>
                  </c:pt>
                  <c:pt idx="21">
                    <c:v>2.0783054550807294</c:v>
                  </c:pt>
                  <c:pt idx="22">
                    <c:v>2.0250547164791795</c:v>
                  </c:pt>
                  <c:pt idx="23">
                    <c:v>3.7401820189476904</c:v>
                  </c:pt>
                  <c:pt idx="24">
                    <c:v>1.4227355783499858</c:v>
                  </c:pt>
                </c:numCache>
              </c:numRef>
            </c:plus>
            <c:minus>
              <c:numRef>
                <c:f>fig_g!$R$2:$R$26</c:f>
                <c:numCache>
                  <c:formatCode>General</c:formatCode>
                  <c:ptCount val="25"/>
                  <c:pt idx="0">
                    <c:v>1.098545627817229</c:v>
                  </c:pt>
                  <c:pt idx="1">
                    <c:v>1.3962214716912669</c:v>
                  </c:pt>
                  <c:pt idx="2">
                    <c:v>1.4326970086817863</c:v>
                  </c:pt>
                  <c:pt idx="3">
                    <c:v>1.8471903704274872</c:v>
                  </c:pt>
                  <c:pt idx="4">
                    <c:v>1.6950133349576066</c:v>
                  </c:pt>
                  <c:pt idx="5">
                    <c:v>1.8204285150631649</c:v>
                  </c:pt>
                  <c:pt idx="6">
                    <c:v>1.8697606697730746</c:v>
                  </c:pt>
                  <c:pt idx="7">
                    <c:v>1.5568769130059619</c:v>
                  </c:pt>
                  <c:pt idx="8">
                    <c:v>2.0963419200100644</c:v>
                  </c:pt>
                  <c:pt idx="9">
                    <c:v>1.5440130348626584</c:v>
                  </c:pt>
                  <c:pt idx="10">
                    <c:v>2.7721235055197706</c:v>
                  </c:pt>
                  <c:pt idx="11">
                    <c:v>1.4293970765683868</c:v>
                  </c:pt>
                  <c:pt idx="12">
                    <c:v>1.3559346755574395</c:v>
                  </c:pt>
                  <c:pt idx="13">
                    <c:v>1.4402725439656756</c:v>
                  </c:pt>
                  <c:pt idx="14">
                    <c:v>2.6673937445405653</c:v>
                  </c:pt>
                  <c:pt idx="15">
                    <c:v>2.017725299866596</c:v>
                  </c:pt>
                  <c:pt idx="16">
                    <c:v>1.5938238946412633</c:v>
                  </c:pt>
                  <c:pt idx="17">
                    <c:v>1.7145436204962643</c:v>
                  </c:pt>
                  <c:pt idx="18">
                    <c:v>2.7205736615085203</c:v>
                  </c:pt>
                  <c:pt idx="19">
                    <c:v>2.279790454523114</c:v>
                  </c:pt>
                  <c:pt idx="20">
                    <c:v>2.2719377464331938</c:v>
                  </c:pt>
                  <c:pt idx="21">
                    <c:v>2.0783054550807294</c:v>
                  </c:pt>
                  <c:pt idx="22">
                    <c:v>2.0250547164791795</c:v>
                  </c:pt>
                  <c:pt idx="23">
                    <c:v>3.7401820189476904</c:v>
                  </c:pt>
                  <c:pt idx="24">
                    <c:v>1.4227355783499858</c:v>
                  </c:pt>
                </c:numCache>
              </c:numRef>
            </c:minus>
            <c:spPr>
              <a:ln>
                <a:solidFill>
                  <a:srgbClr val="D9CD29"/>
                </a:solidFill>
              </a:ln>
            </c:spPr>
          </c:errBars>
          <c:xVal>
            <c:numRef>
              <c:f>fig_g!$N$2:$N$26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fig_g!$Q$2:$Q$26</c:f>
              <c:numCache>
                <c:formatCode>General</c:formatCode>
                <c:ptCount val="25"/>
                <c:pt idx="0">
                  <c:v>20.944600516717198</c:v>
                </c:pt>
                <c:pt idx="1">
                  <c:v>31.4629798926176</c:v>
                </c:pt>
                <c:pt idx="2">
                  <c:v>34.478980132590898</c:v>
                </c:pt>
                <c:pt idx="3">
                  <c:v>49.7908854972992</c:v>
                </c:pt>
                <c:pt idx="4">
                  <c:v>40.158716888723703</c:v>
                </c:pt>
                <c:pt idx="5">
                  <c:v>28.714058988832299</c:v>
                </c:pt>
                <c:pt idx="6">
                  <c:v>47.311393730108897</c:v>
                </c:pt>
                <c:pt idx="7">
                  <c:v>52.270977197232</c:v>
                </c:pt>
                <c:pt idx="8">
                  <c:v>45.813673998396197</c:v>
                </c:pt>
                <c:pt idx="9">
                  <c:v>38.475287051851801</c:v>
                </c:pt>
                <c:pt idx="10">
                  <c:v>26.194743609306901</c:v>
                </c:pt>
                <c:pt idx="11">
                  <c:v>44.451512459923897</c:v>
                </c:pt>
                <c:pt idx="12">
                  <c:v>20.8898921235042</c:v>
                </c:pt>
                <c:pt idx="13">
                  <c:v>32.138848193291402</c:v>
                </c:pt>
                <c:pt idx="14">
                  <c:v>45.681030872746298</c:v>
                </c:pt>
                <c:pt idx="15">
                  <c:v>42.947627541077097</c:v>
                </c:pt>
                <c:pt idx="16">
                  <c:v>41.543543790407398</c:v>
                </c:pt>
                <c:pt idx="17">
                  <c:v>35.786996449358497</c:v>
                </c:pt>
                <c:pt idx="18">
                  <c:v>48.4748208441952</c:v>
                </c:pt>
                <c:pt idx="19">
                  <c:v>43.756803341594697</c:v>
                </c:pt>
                <c:pt idx="20">
                  <c:v>43.776953810895499</c:v>
                </c:pt>
                <c:pt idx="21">
                  <c:v>47.958678246665002</c:v>
                </c:pt>
                <c:pt idx="22">
                  <c:v>49.9268802834019</c:v>
                </c:pt>
                <c:pt idx="23">
                  <c:v>54.193562592616303</c:v>
                </c:pt>
                <c:pt idx="24">
                  <c:v>49.176101954998799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fig_g!$M$30</c:f>
              <c:strCache>
                <c:ptCount val="1"/>
                <c:pt idx="0">
                  <c:v>Skagerrak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46BFBD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fig_g!$R$30:$R$54</c:f>
                <c:numCache>
                  <c:formatCode>General</c:formatCode>
                  <c:ptCount val="25"/>
                  <c:pt idx="0">
                    <c:v>1.6692578517933596</c:v>
                  </c:pt>
                  <c:pt idx="1">
                    <c:v>1.6749041538909035</c:v>
                  </c:pt>
                  <c:pt idx="2">
                    <c:v>0.92118420325972106</c:v>
                  </c:pt>
                  <c:pt idx="3">
                    <c:v>4.3826949356154747</c:v>
                  </c:pt>
                  <c:pt idx="4">
                    <c:v>4.2607547391677647</c:v>
                  </c:pt>
                  <c:pt idx="5">
                    <c:v>7.0245774849321219</c:v>
                  </c:pt>
                  <c:pt idx="6">
                    <c:v>3.8530752704947449</c:v>
                  </c:pt>
                  <c:pt idx="7">
                    <c:v>4.5016756898084882</c:v>
                  </c:pt>
                  <c:pt idx="8">
                    <c:v>4.8888292675457876</c:v>
                  </c:pt>
                  <c:pt idx="9">
                    <c:v>5.8656888803986327</c:v>
                  </c:pt>
                  <c:pt idx="10">
                    <c:v>5.6068864702950263</c:v>
                  </c:pt>
                  <c:pt idx="11">
                    <c:v>5.4110449822566906</c:v>
                  </c:pt>
                  <c:pt idx="12">
                    <c:v>2.0109332829485296</c:v>
                  </c:pt>
                  <c:pt idx="13">
                    <c:v>4.8288735406865566</c:v>
                  </c:pt>
                  <c:pt idx="14">
                    <c:v>5.8251039281212451</c:v>
                  </c:pt>
                  <c:pt idx="15">
                    <c:v>2.5641618412719689</c:v>
                  </c:pt>
                  <c:pt idx="16">
                    <c:v>1.1026625789431803</c:v>
                  </c:pt>
                  <c:pt idx="17">
                    <c:v>1.5548154236232428</c:v>
                  </c:pt>
                  <c:pt idx="18">
                    <c:v>1.3672426283561516</c:v>
                  </c:pt>
                  <c:pt idx="19">
                    <c:v>4.5530105594806631</c:v>
                  </c:pt>
                  <c:pt idx="20">
                    <c:v>6.8428348280737312</c:v>
                  </c:pt>
                  <c:pt idx="21">
                    <c:v>9.4673937765087182</c:v>
                  </c:pt>
                  <c:pt idx="22">
                    <c:v>9.9989865858739275</c:v>
                  </c:pt>
                  <c:pt idx="23">
                    <c:v>3.3735752219668944</c:v>
                  </c:pt>
                  <c:pt idx="24">
                    <c:v>7.2746542592150831</c:v>
                  </c:pt>
                </c:numCache>
              </c:numRef>
            </c:plus>
            <c:minus>
              <c:numRef>
                <c:f>fig_g!$R$30:$R$54</c:f>
                <c:numCache>
                  <c:formatCode>General</c:formatCode>
                  <c:ptCount val="25"/>
                  <c:pt idx="0">
                    <c:v>1.6692578517933596</c:v>
                  </c:pt>
                  <c:pt idx="1">
                    <c:v>1.6749041538909035</c:v>
                  </c:pt>
                  <c:pt idx="2">
                    <c:v>0.92118420325972106</c:v>
                  </c:pt>
                  <c:pt idx="3">
                    <c:v>4.3826949356154747</c:v>
                  </c:pt>
                  <c:pt idx="4">
                    <c:v>4.2607547391677647</c:v>
                  </c:pt>
                  <c:pt idx="5">
                    <c:v>7.0245774849321219</c:v>
                  </c:pt>
                  <c:pt idx="6">
                    <c:v>3.8530752704947449</c:v>
                  </c:pt>
                  <c:pt idx="7">
                    <c:v>4.5016756898084882</c:v>
                  </c:pt>
                  <c:pt idx="8">
                    <c:v>4.8888292675457876</c:v>
                  </c:pt>
                  <c:pt idx="9">
                    <c:v>5.8656888803986327</c:v>
                  </c:pt>
                  <c:pt idx="10">
                    <c:v>5.6068864702950263</c:v>
                  </c:pt>
                  <c:pt idx="11">
                    <c:v>5.4110449822566906</c:v>
                  </c:pt>
                  <c:pt idx="12">
                    <c:v>2.0109332829485296</c:v>
                  </c:pt>
                  <c:pt idx="13">
                    <c:v>4.8288735406865566</c:v>
                  </c:pt>
                  <c:pt idx="14">
                    <c:v>5.8251039281212451</c:v>
                  </c:pt>
                  <c:pt idx="15">
                    <c:v>2.5641618412719689</c:v>
                  </c:pt>
                  <c:pt idx="16">
                    <c:v>1.1026625789431803</c:v>
                  </c:pt>
                  <c:pt idx="17">
                    <c:v>1.5548154236232428</c:v>
                  </c:pt>
                  <c:pt idx="18">
                    <c:v>1.3672426283561516</c:v>
                  </c:pt>
                  <c:pt idx="19">
                    <c:v>4.5530105594806631</c:v>
                  </c:pt>
                  <c:pt idx="20">
                    <c:v>6.8428348280737312</c:v>
                  </c:pt>
                  <c:pt idx="21">
                    <c:v>9.4673937765087182</c:v>
                  </c:pt>
                  <c:pt idx="22">
                    <c:v>9.9989865858739275</c:v>
                  </c:pt>
                  <c:pt idx="23">
                    <c:v>3.3735752219668944</c:v>
                  </c:pt>
                  <c:pt idx="24">
                    <c:v>7.2746542592150831</c:v>
                  </c:pt>
                </c:numCache>
              </c:numRef>
            </c:minus>
            <c:spPr>
              <a:ln>
                <a:solidFill>
                  <a:srgbClr val="46BFBD"/>
                </a:solidFill>
              </a:ln>
            </c:spPr>
          </c:errBars>
          <c:xVal>
            <c:numRef>
              <c:f>fig_g!$N$30:$N$54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fig_g!$Q$30:$Q$54</c:f>
              <c:numCache>
                <c:formatCode>General</c:formatCode>
                <c:ptCount val="25"/>
                <c:pt idx="0">
                  <c:v>73.563743535117396</c:v>
                </c:pt>
                <c:pt idx="1">
                  <c:v>75.428230350943494</c:v>
                </c:pt>
                <c:pt idx="2">
                  <c:v>73.308396530923105</c:v>
                </c:pt>
                <c:pt idx="3">
                  <c:v>71.571805278244597</c:v>
                </c:pt>
                <c:pt idx="4">
                  <c:v>66.414149823072805</c:v>
                </c:pt>
                <c:pt idx="5">
                  <c:v>42.055399127265602</c:v>
                </c:pt>
                <c:pt idx="6">
                  <c:v>57.06961550258</c:v>
                </c:pt>
                <c:pt idx="7">
                  <c:v>34.557656435169001</c:v>
                </c:pt>
                <c:pt idx="8">
                  <c:v>57.968275989315003</c:v>
                </c:pt>
                <c:pt idx="9">
                  <c:v>54.962517214945898</c:v>
                </c:pt>
                <c:pt idx="10">
                  <c:v>57.915961919492197</c:v>
                </c:pt>
                <c:pt idx="11">
                  <c:v>60.701115446571102</c:v>
                </c:pt>
                <c:pt idx="12">
                  <c:v>67.990199292052196</c:v>
                </c:pt>
                <c:pt idx="13">
                  <c:v>57.471429366878503</c:v>
                </c:pt>
                <c:pt idx="14">
                  <c:v>60.038168691218203</c:v>
                </c:pt>
                <c:pt idx="15">
                  <c:v>73.004525635878096</c:v>
                </c:pt>
                <c:pt idx="16">
                  <c:v>71.269997450450106</c:v>
                </c:pt>
                <c:pt idx="17">
                  <c:v>70.436706066148602</c:v>
                </c:pt>
                <c:pt idx="18">
                  <c:v>77.578747956724101</c:v>
                </c:pt>
                <c:pt idx="19">
                  <c:v>63.610925345759703</c:v>
                </c:pt>
                <c:pt idx="20">
                  <c:v>38.745372851803403</c:v>
                </c:pt>
                <c:pt idx="21">
                  <c:v>41.974608323819702</c:v>
                </c:pt>
                <c:pt idx="22">
                  <c:v>46.7714914214502</c:v>
                </c:pt>
                <c:pt idx="23">
                  <c:v>61.258254733082602</c:v>
                </c:pt>
                <c:pt idx="24">
                  <c:v>42.8161300162214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fig_g!$U$48</c:f>
              <c:strCache>
                <c:ptCount val="1"/>
                <c:pt idx="0">
                  <c:v>O2 Sat Q25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trendline>
            <c:name>WLS Kattegat</c:name>
            <c:spPr>
              <a:ln>
                <a:solidFill>
                  <a:srgbClr val="D9CD29"/>
                </a:solidFill>
              </a:ln>
              <a:effectLst>
                <a:outerShdw blurRad="635000" sx="102000" sy="102000" algn="ctr" rotWithShape="0">
                  <a:srgbClr val="D9CD29"/>
                </a:outerShdw>
              </a:effectLst>
            </c:spPr>
            <c:trendlineType val="linear"/>
            <c:dispRSqr val="0"/>
            <c:dispEq val="0"/>
          </c:trendline>
          <c:xVal>
            <c:numRef>
              <c:f>fig_g!$T$49:$T$73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fig_g!$V$49:$V$73</c:f>
              <c:numCache>
                <c:formatCode>General</c:formatCode>
                <c:ptCount val="25"/>
                <c:pt idx="0">
                  <c:v>32.356339476600169</c:v>
                </c:pt>
                <c:pt idx="1">
                  <c:v>32.992650323940097</c:v>
                </c:pt>
                <c:pt idx="2">
                  <c:v>33.628961171280025</c:v>
                </c:pt>
                <c:pt idx="3">
                  <c:v>34.26527201862018</c:v>
                </c:pt>
                <c:pt idx="4">
                  <c:v>34.901582865960108</c:v>
                </c:pt>
                <c:pt idx="5">
                  <c:v>35.537893713300036</c:v>
                </c:pt>
                <c:pt idx="6">
                  <c:v>36.174204560640192</c:v>
                </c:pt>
                <c:pt idx="7">
                  <c:v>36.81051540798012</c:v>
                </c:pt>
                <c:pt idx="8">
                  <c:v>37.446826255320047</c:v>
                </c:pt>
                <c:pt idx="9">
                  <c:v>38.083137102659975</c:v>
                </c:pt>
                <c:pt idx="10">
                  <c:v>38.719447950000131</c:v>
                </c:pt>
                <c:pt idx="11">
                  <c:v>39.355758797340059</c:v>
                </c:pt>
                <c:pt idx="12">
                  <c:v>39.992069644679987</c:v>
                </c:pt>
                <c:pt idx="13">
                  <c:v>40.628380492020142</c:v>
                </c:pt>
                <c:pt idx="14">
                  <c:v>41.26469133936007</c:v>
                </c:pt>
                <c:pt idx="15">
                  <c:v>41.901002186699998</c:v>
                </c:pt>
                <c:pt idx="16">
                  <c:v>42.537313034040153</c:v>
                </c:pt>
                <c:pt idx="17">
                  <c:v>43.173623881380081</c:v>
                </c:pt>
                <c:pt idx="18">
                  <c:v>43.809934728720009</c:v>
                </c:pt>
                <c:pt idx="19">
                  <c:v>44.446245576060164</c:v>
                </c:pt>
                <c:pt idx="20">
                  <c:v>45.082556423400092</c:v>
                </c:pt>
                <c:pt idx="21">
                  <c:v>45.71886727074002</c:v>
                </c:pt>
                <c:pt idx="22">
                  <c:v>46.355178118080175</c:v>
                </c:pt>
                <c:pt idx="23">
                  <c:v>46.991488965420103</c:v>
                </c:pt>
                <c:pt idx="24">
                  <c:v>47.627799812760031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fig_g!$W$48</c:f>
              <c:strCache>
                <c:ptCount val="1"/>
                <c:pt idx="0">
                  <c:v>Upper limit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trendline>
            <c:spPr>
              <a:ln>
                <a:solidFill>
                  <a:srgbClr val="D9CD29"/>
                </a:solidFill>
              </a:ln>
              <a:effectLst>
                <a:outerShdw blurRad="127000" dist="50800" dir="2220000" sx="200000" sy="200000" algn="ctr" rotWithShape="0">
                  <a:srgbClr val="D9CD29"/>
                </a:outerShdw>
              </a:effectLst>
            </c:spPr>
            <c:trendlineType val="linear"/>
            <c:dispRSqr val="0"/>
            <c:dispEq val="0"/>
          </c:trendline>
          <c:xVal>
            <c:numRef>
              <c:f>fig_g!$T$49:$T$73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fig_g!$W$49:$W$73</c:f>
              <c:numCache>
                <c:formatCode>General</c:formatCode>
                <c:ptCount val="25"/>
                <c:pt idx="0">
                  <c:v>36.642655751792972</c:v>
                </c:pt>
                <c:pt idx="1">
                  <c:v>37.2789665991329</c:v>
                </c:pt>
                <c:pt idx="2">
                  <c:v>37.915277446472828</c:v>
                </c:pt>
                <c:pt idx="3">
                  <c:v>38.551588293812983</c:v>
                </c:pt>
                <c:pt idx="4">
                  <c:v>39.187899141152911</c:v>
                </c:pt>
                <c:pt idx="5">
                  <c:v>39.824209988492839</c:v>
                </c:pt>
                <c:pt idx="6">
                  <c:v>40.460520835832995</c:v>
                </c:pt>
                <c:pt idx="7">
                  <c:v>41.096831683172923</c:v>
                </c:pt>
                <c:pt idx="8">
                  <c:v>41.73314253051285</c:v>
                </c:pt>
                <c:pt idx="9">
                  <c:v>42.369453377852778</c:v>
                </c:pt>
                <c:pt idx="10">
                  <c:v>43.005764225192934</c:v>
                </c:pt>
                <c:pt idx="11">
                  <c:v>43.642075072532862</c:v>
                </c:pt>
                <c:pt idx="12">
                  <c:v>44.27838591987279</c:v>
                </c:pt>
                <c:pt idx="13">
                  <c:v>44.914696767212945</c:v>
                </c:pt>
                <c:pt idx="14">
                  <c:v>45.551007614552873</c:v>
                </c:pt>
                <c:pt idx="15">
                  <c:v>46.187318461892801</c:v>
                </c:pt>
                <c:pt idx="16">
                  <c:v>46.823629309232956</c:v>
                </c:pt>
                <c:pt idx="17">
                  <c:v>47.459940156572884</c:v>
                </c:pt>
                <c:pt idx="18">
                  <c:v>48.096251003912812</c:v>
                </c:pt>
                <c:pt idx="19">
                  <c:v>48.732561851252967</c:v>
                </c:pt>
                <c:pt idx="20">
                  <c:v>49.368872698592895</c:v>
                </c:pt>
                <c:pt idx="21">
                  <c:v>50.005183545932823</c:v>
                </c:pt>
                <c:pt idx="22">
                  <c:v>50.641494393272978</c:v>
                </c:pt>
                <c:pt idx="23">
                  <c:v>51.277805240612906</c:v>
                </c:pt>
                <c:pt idx="24">
                  <c:v>51.914116087952834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fig_g!$X$48</c:f>
              <c:strCache>
                <c:ptCount val="1"/>
                <c:pt idx="0">
                  <c:v>Lower limit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trendline>
            <c:spPr>
              <a:ln>
                <a:solidFill>
                  <a:srgbClr val="D9CD29"/>
                </a:solidFill>
              </a:ln>
              <a:effectLst>
                <a:outerShdw blurRad="152400" dist="38100" dir="16200000" sx="111000" sy="111000" rotWithShape="0">
                  <a:srgbClr val="D9CD29"/>
                </a:outerShdw>
              </a:effectLst>
            </c:spPr>
            <c:trendlineType val="linear"/>
            <c:dispRSqr val="0"/>
            <c:dispEq val="0"/>
          </c:trendline>
          <c:xVal>
            <c:numRef>
              <c:f>fig_g!$T$49:$T$73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fig_g!$X$49:$X$73</c:f>
              <c:numCache>
                <c:formatCode>0.0000000</c:formatCode>
                <c:ptCount val="25"/>
                <c:pt idx="0">
                  <c:v>28.07002320140737</c:v>
                </c:pt>
                <c:pt idx="1">
                  <c:v>28.706334048747298</c:v>
                </c:pt>
                <c:pt idx="2">
                  <c:v>29.342644896087226</c:v>
                </c:pt>
                <c:pt idx="3">
                  <c:v>29.978955743427381</c:v>
                </c:pt>
                <c:pt idx="4">
                  <c:v>30.615266590767309</c:v>
                </c:pt>
                <c:pt idx="5">
                  <c:v>31.251577438107237</c:v>
                </c:pt>
                <c:pt idx="6">
                  <c:v>31.887888285447392</c:v>
                </c:pt>
                <c:pt idx="7">
                  <c:v>32.524199132787317</c:v>
                </c:pt>
                <c:pt idx="8">
                  <c:v>33.160509980127244</c:v>
                </c:pt>
                <c:pt idx="9">
                  <c:v>33.796820827467172</c:v>
                </c:pt>
                <c:pt idx="10">
                  <c:v>34.433131674807328</c:v>
                </c:pt>
                <c:pt idx="11">
                  <c:v>35.069442522147256</c:v>
                </c:pt>
                <c:pt idx="12">
                  <c:v>35.705753369487184</c:v>
                </c:pt>
                <c:pt idx="13">
                  <c:v>36.342064216827339</c:v>
                </c:pt>
                <c:pt idx="14">
                  <c:v>36.978375064167267</c:v>
                </c:pt>
                <c:pt idx="15">
                  <c:v>37.614685911507195</c:v>
                </c:pt>
                <c:pt idx="16">
                  <c:v>38.25099675884735</c:v>
                </c:pt>
                <c:pt idx="17">
                  <c:v>38.887307606187278</c:v>
                </c:pt>
                <c:pt idx="18">
                  <c:v>39.523618453527206</c:v>
                </c:pt>
                <c:pt idx="19">
                  <c:v>40.159929300867361</c:v>
                </c:pt>
                <c:pt idx="20">
                  <c:v>40.796240148207289</c:v>
                </c:pt>
                <c:pt idx="21">
                  <c:v>41.432550995547217</c:v>
                </c:pt>
                <c:pt idx="22">
                  <c:v>42.068861842887372</c:v>
                </c:pt>
                <c:pt idx="23">
                  <c:v>42.7051726902273</c:v>
                </c:pt>
                <c:pt idx="24">
                  <c:v>43.341483537567228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77952"/>
        <c:axId val="96892032"/>
      </c:scatterChart>
      <c:valAx>
        <c:axId val="96877952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6892032"/>
        <c:crosses val="autoZero"/>
        <c:crossBetween val="midCat"/>
        <c:majorUnit val="1"/>
      </c:valAx>
      <c:valAx>
        <c:axId val="96892032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Oxygen</a:t>
                </a:r>
                <a:r>
                  <a:rPr lang="en-GB" sz="1100" b="0" baseline="0"/>
                  <a:t> (% Saturation)</a:t>
                </a:r>
                <a:endParaRPr lang="en-GB" sz="1100" b="0"/>
              </a:p>
            </c:rich>
          </c:tx>
          <c:layout>
            <c:manualLayout>
              <c:xMode val="edge"/>
              <c:yMode val="edge"/>
              <c:x val="9.7791745351510882E-3"/>
              <c:y val="0.325761937951339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6877952"/>
        <c:crosses val="autoZero"/>
        <c:crossBetween val="midCat"/>
        <c:majorUnit val="10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legend>
      <c:legendPos val="b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7.7844343969734039E-2"/>
          <c:y val="0.95075727729155812"/>
          <c:w val="0.74192924011434969"/>
          <c:h val="3.6468051249691352E-2"/>
        </c:manualLayout>
      </c:layout>
      <c:overlay val="0"/>
      <c:spPr>
        <a:ln>
          <a:solidFill>
            <a:schemeClr val="tx1">
              <a:lumMod val="65000"/>
              <a:lumOff val="35000"/>
            </a:schemeClr>
          </a:solidFill>
        </a:ln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726295169279124E-2"/>
          <c:y val="3.0654707793035339E-2"/>
          <c:w val="0.89958388667552014"/>
          <c:h val="0.85726374375146108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fig_h!$A$2</c:f>
              <c:strCache>
                <c:ptCount val="1"/>
                <c:pt idx="0">
                  <c:v>The Sound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6D8D9A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fig_h!$F$2:$F$26</c:f>
                <c:numCache>
                  <c:formatCode>General</c:formatCode>
                  <c:ptCount val="25"/>
                  <c:pt idx="0">
                    <c:v>5.4027751445620505E-2</c:v>
                  </c:pt>
                  <c:pt idx="1">
                    <c:v>6.9637630716070847E-2</c:v>
                  </c:pt>
                  <c:pt idx="2">
                    <c:v>0.34570369860173539</c:v>
                  </c:pt>
                  <c:pt idx="3">
                    <c:v>0.14989124373826274</c:v>
                  </c:pt>
                  <c:pt idx="4">
                    <c:v>0.17205960743688772</c:v>
                  </c:pt>
                  <c:pt idx="5">
                    <c:v>0.22247129851720482</c:v>
                  </c:pt>
                  <c:pt idx="6">
                    <c:v>0.62443671291823966</c:v>
                  </c:pt>
                  <c:pt idx="7">
                    <c:v>0.52491997424713588</c:v>
                  </c:pt>
                  <c:pt idx="8">
                    <c:v>0.5421813237684755</c:v>
                  </c:pt>
                  <c:pt idx="9">
                    <c:v>0.12623497853409574</c:v>
                  </c:pt>
                  <c:pt idx="10">
                    <c:v>4.8318839988770845E-2</c:v>
                  </c:pt>
                  <c:pt idx="11">
                    <c:v>9.1527226629452021E-2</c:v>
                  </c:pt>
                  <c:pt idx="12">
                    <c:v>0.12636800537920553</c:v>
                  </c:pt>
                  <c:pt idx="13">
                    <c:v>0.18004023656645995</c:v>
                  </c:pt>
                  <c:pt idx="14">
                    <c:v>0.20255533603963433</c:v>
                  </c:pt>
                  <c:pt idx="15">
                    <c:v>0.18575262029940126</c:v>
                  </c:pt>
                  <c:pt idx="16">
                    <c:v>0.26615724201980751</c:v>
                  </c:pt>
                  <c:pt idx="17">
                    <c:v>0.15208312607295693</c:v>
                  </c:pt>
                  <c:pt idx="18">
                    <c:v>0.34100372865285544</c:v>
                  </c:pt>
                  <c:pt idx="19">
                    <c:v>0.22297079812764764</c:v>
                  </c:pt>
                  <c:pt idx="20">
                    <c:v>0.11986429462806317</c:v>
                  </c:pt>
                  <c:pt idx="21">
                    <c:v>0.52334831753954392</c:v>
                  </c:pt>
                  <c:pt idx="22">
                    <c:v>0.52334831753954303</c:v>
                  </c:pt>
                  <c:pt idx="23">
                    <c:v>0.38966254359266944</c:v>
                  </c:pt>
                  <c:pt idx="24">
                    <c:v>0.14005515339303759</c:v>
                  </c:pt>
                </c:numCache>
              </c:numRef>
            </c:plus>
            <c:minus>
              <c:numRef>
                <c:f>fig_h!$F$2:$F$26</c:f>
                <c:numCache>
                  <c:formatCode>General</c:formatCode>
                  <c:ptCount val="25"/>
                  <c:pt idx="0">
                    <c:v>5.4027751445620505E-2</c:v>
                  </c:pt>
                  <c:pt idx="1">
                    <c:v>6.9637630716070847E-2</c:v>
                  </c:pt>
                  <c:pt idx="2">
                    <c:v>0.34570369860173539</c:v>
                  </c:pt>
                  <c:pt idx="3">
                    <c:v>0.14989124373826274</c:v>
                  </c:pt>
                  <c:pt idx="4">
                    <c:v>0.17205960743688772</c:v>
                  </c:pt>
                  <c:pt idx="5">
                    <c:v>0.22247129851720482</c:v>
                  </c:pt>
                  <c:pt idx="6">
                    <c:v>0.62443671291823966</c:v>
                  </c:pt>
                  <c:pt idx="7">
                    <c:v>0.52491997424713588</c:v>
                  </c:pt>
                  <c:pt idx="8">
                    <c:v>0.5421813237684755</c:v>
                  </c:pt>
                  <c:pt idx="9">
                    <c:v>0.12623497853409574</c:v>
                  </c:pt>
                  <c:pt idx="10">
                    <c:v>4.8318839988770845E-2</c:v>
                  </c:pt>
                  <c:pt idx="11">
                    <c:v>9.1527226629452021E-2</c:v>
                  </c:pt>
                  <c:pt idx="12">
                    <c:v>0.12636800537920553</c:v>
                  </c:pt>
                  <c:pt idx="13">
                    <c:v>0.18004023656645995</c:v>
                  </c:pt>
                  <c:pt idx="14">
                    <c:v>0.20255533603963433</c:v>
                  </c:pt>
                  <c:pt idx="15">
                    <c:v>0.18575262029940126</c:v>
                  </c:pt>
                  <c:pt idx="16">
                    <c:v>0.26615724201980751</c:v>
                  </c:pt>
                  <c:pt idx="17">
                    <c:v>0.15208312607295693</c:v>
                  </c:pt>
                  <c:pt idx="18">
                    <c:v>0.34100372865285544</c:v>
                  </c:pt>
                  <c:pt idx="19">
                    <c:v>0.22297079812764764</c:v>
                  </c:pt>
                  <c:pt idx="20">
                    <c:v>0.11986429462806317</c:v>
                  </c:pt>
                  <c:pt idx="21">
                    <c:v>0.52334831753954392</c:v>
                  </c:pt>
                  <c:pt idx="22">
                    <c:v>0.52334831753954303</c:v>
                  </c:pt>
                  <c:pt idx="23">
                    <c:v>0.38966254359266944</c:v>
                  </c:pt>
                  <c:pt idx="24">
                    <c:v>0.14005515339303759</c:v>
                  </c:pt>
                </c:numCache>
              </c:numRef>
            </c:minus>
            <c:spPr>
              <a:ln>
                <a:solidFill>
                  <a:srgbClr val="6D8D9A"/>
                </a:solidFill>
              </a:ln>
            </c:spPr>
          </c:errBars>
          <c:xVal>
            <c:numRef>
              <c:f>fig_h!$B$2:$B$26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fig_h!$E$2:$E$26</c:f>
              <c:numCache>
                <c:formatCode>General</c:formatCode>
                <c:ptCount val="25"/>
                <c:pt idx="0">
                  <c:v>1.3552219599999999</c:v>
                </c:pt>
                <c:pt idx="1">
                  <c:v>1.7481574</c:v>
                </c:pt>
                <c:pt idx="2">
                  <c:v>2.412265224</c:v>
                </c:pt>
                <c:pt idx="3">
                  <c:v>3.44682456</c:v>
                </c:pt>
                <c:pt idx="4">
                  <c:v>3.2010799200000002</c:v>
                </c:pt>
                <c:pt idx="5">
                  <c:v>2.1263950920000001</c:v>
                </c:pt>
                <c:pt idx="6">
                  <c:v>4.4758162439999998</c:v>
                </c:pt>
                <c:pt idx="7">
                  <c:v>4.3108772200000001</c:v>
                </c:pt>
                <c:pt idx="8">
                  <c:v>2.5865583299999999</c:v>
                </c:pt>
                <c:pt idx="9">
                  <c:v>3.1582026000000001</c:v>
                </c:pt>
                <c:pt idx="10">
                  <c:v>1.62298427142857</c:v>
                </c:pt>
                <c:pt idx="11">
                  <c:v>2.9032852</c:v>
                </c:pt>
                <c:pt idx="12">
                  <c:v>1.46989669714286</c:v>
                </c:pt>
                <c:pt idx="13">
                  <c:v>2.3103622599999998</c:v>
                </c:pt>
                <c:pt idx="14">
                  <c:v>2.7152436199999999</c:v>
                </c:pt>
                <c:pt idx="15">
                  <c:v>3.2410774199999999</c:v>
                </c:pt>
                <c:pt idx="16">
                  <c:v>3.3607499399999998</c:v>
                </c:pt>
                <c:pt idx="17">
                  <c:v>1.0002574799999999</c:v>
                </c:pt>
                <c:pt idx="18">
                  <c:v>2.4531800000000001</c:v>
                </c:pt>
                <c:pt idx="19">
                  <c:v>2.7247363600000001</c:v>
                </c:pt>
                <c:pt idx="20">
                  <c:v>2.9486157</c:v>
                </c:pt>
                <c:pt idx="21">
                  <c:v>3.4012274100000002</c:v>
                </c:pt>
                <c:pt idx="22">
                  <c:v>2.8723004699999999</c:v>
                </c:pt>
                <c:pt idx="23">
                  <c:v>4.8516167550000002</c:v>
                </c:pt>
                <c:pt idx="24">
                  <c:v>3.58854014666667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18592"/>
        <c:axId val="96320128"/>
      </c:scatterChart>
      <c:valAx>
        <c:axId val="96318592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6320128"/>
        <c:crosses val="autoZero"/>
        <c:crossBetween val="midCat"/>
        <c:majorUnit val="1"/>
      </c:valAx>
      <c:valAx>
        <c:axId val="963201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Oxygen</a:t>
                </a:r>
                <a:r>
                  <a:rPr lang="en-GB" sz="1100" b="0" baseline="0"/>
                  <a:t> (mg/l)</a:t>
                </a:r>
                <a:endParaRPr lang="en-GB" sz="1100" b="0"/>
              </a:p>
            </c:rich>
          </c:tx>
          <c:layout>
            <c:manualLayout>
              <c:xMode val="edge"/>
              <c:yMode val="edge"/>
              <c:x val="7.6498206648471729E-3"/>
              <c:y val="0.398067222178663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6318592"/>
        <c:crosses val="autoZero"/>
        <c:crossBetween val="midCat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465637084140073E-2"/>
          <c:y val="4.4753816092398764E-2"/>
          <c:w val="0.88668895029590933"/>
          <c:h val="0.83773955773955777"/>
        </c:manualLayout>
      </c:layout>
      <c:scatterChart>
        <c:scatterStyle val="lineMarker"/>
        <c:varyColors val="0"/>
        <c:ser>
          <c:idx val="0"/>
          <c:order val="0"/>
          <c:tx>
            <c:strRef>
              <c:f>fig_h!$I$2</c:f>
              <c:strCache>
                <c:ptCount val="1"/>
                <c:pt idx="0">
                  <c:v>The Sound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rgbClr val="6D8D9A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fig_h!$N$2:$N$26</c:f>
                <c:numCache>
                  <c:formatCode>General</c:formatCode>
                  <c:ptCount val="25"/>
                  <c:pt idx="0">
                    <c:v>0.62398700956903819</c:v>
                  </c:pt>
                  <c:pt idx="1">
                    <c:v>1.0740312713416391</c:v>
                  </c:pt>
                  <c:pt idx="2">
                    <c:v>3.8657608167990185</c:v>
                  </c:pt>
                  <c:pt idx="3">
                    <c:v>1.7070277128924416</c:v>
                  </c:pt>
                  <c:pt idx="4">
                    <c:v>1.7909243816376601</c:v>
                  </c:pt>
                  <c:pt idx="5">
                    <c:v>2.5887403819903394</c:v>
                  </c:pt>
                  <c:pt idx="6">
                    <c:v>6.5704142629895053</c:v>
                  </c:pt>
                  <c:pt idx="7">
                    <c:v>6.2477285630296588</c:v>
                  </c:pt>
                  <c:pt idx="8">
                    <c:v>5.9893332950890636</c:v>
                  </c:pt>
                  <c:pt idx="9">
                    <c:v>1.2410450633034742</c:v>
                  </c:pt>
                  <c:pt idx="10">
                    <c:v>0.53922410698839152</c:v>
                  </c:pt>
                  <c:pt idx="11">
                    <c:v>1.0083885150178318</c:v>
                  </c:pt>
                  <c:pt idx="12">
                    <c:v>1.5512143201119317</c:v>
                  </c:pt>
                  <c:pt idx="13">
                    <c:v>1.9353424863692319</c:v>
                  </c:pt>
                  <c:pt idx="14">
                    <c:v>2.1728631466700463</c:v>
                  </c:pt>
                  <c:pt idx="15">
                    <c:v>2.1591325605024538</c:v>
                  </c:pt>
                  <c:pt idx="16">
                    <c:v>2.6702835835758529</c:v>
                  </c:pt>
                  <c:pt idx="17">
                    <c:v>1.6396799090560863</c:v>
                  </c:pt>
                  <c:pt idx="18">
                    <c:v>4.0627119975272246</c:v>
                  </c:pt>
                  <c:pt idx="19">
                    <c:v>2.4881934682779852</c:v>
                  </c:pt>
                  <c:pt idx="20">
                    <c:v>1.0399410279297987</c:v>
                  </c:pt>
                  <c:pt idx="21">
                    <c:v>4.1015975825169209</c:v>
                  </c:pt>
                  <c:pt idx="22">
                    <c:v>4.5120404792058046</c:v>
                  </c:pt>
                  <c:pt idx="23">
                    <c:v>4.3461861253497682</c:v>
                  </c:pt>
                  <c:pt idx="24">
                    <c:v>1.7183757855092445</c:v>
                  </c:pt>
                </c:numCache>
              </c:numRef>
            </c:plus>
            <c:minus>
              <c:numRef>
                <c:f>fig_h!$N$2:$N$26</c:f>
                <c:numCache>
                  <c:formatCode>General</c:formatCode>
                  <c:ptCount val="25"/>
                  <c:pt idx="0">
                    <c:v>0.62398700956903819</c:v>
                  </c:pt>
                  <c:pt idx="1">
                    <c:v>1.0740312713416391</c:v>
                  </c:pt>
                  <c:pt idx="2">
                    <c:v>3.8657608167990185</c:v>
                  </c:pt>
                  <c:pt idx="3">
                    <c:v>1.7070277128924416</c:v>
                  </c:pt>
                  <c:pt idx="4">
                    <c:v>1.7909243816376601</c:v>
                  </c:pt>
                  <c:pt idx="5">
                    <c:v>2.5887403819903394</c:v>
                  </c:pt>
                  <c:pt idx="6">
                    <c:v>6.5704142629895053</c:v>
                  </c:pt>
                  <c:pt idx="7">
                    <c:v>6.2477285630296588</c:v>
                  </c:pt>
                  <c:pt idx="8">
                    <c:v>5.9893332950890636</c:v>
                  </c:pt>
                  <c:pt idx="9">
                    <c:v>1.2410450633034742</c:v>
                  </c:pt>
                  <c:pt idx="10">
                    <c:v>0.53922410698839152</c:v>
                  </c:pt>
                  <c:pt idx="11">
                    <c:v>1.0083885150178318</c:v>
                  </c:pt>
                  <c:pt idx="12">
                    <c:v>1.5512143201119317</c:v>
                  </c:pt>
                  <c:pt idx="13">
                    <c:v>1.9353424863692319</c:v>
                  </c:pt>
                  <c:pt idx="14">
                    <c:v>2.1728631466700463</c:v>
                  </c:pt>
                  <c:pt idx="15">
                    <c:v>2.1591325605024538</c:v>
                  </c:pt>
                  <c:pt idx="16">
                    <c:v>2.6702835835758529</c:v>
                  </c:pt>
                  <c:pt idx="17">
                    <c:v>1.6396799090560863</c:v>
                  </c:pt>
                  <c:pt idx="18">
                    <c:v>4.0627119975272246</c:v>
                  </c:pt>
                  <c:pt idx="19">
                    <c:v>2.4881934682779852</c:v>
                  </c:pt>
                  <c:pt idx="20">
                    <c:v>1.0399410279297987</c:v>
                  </c:pt>
                  <c:pt idx="21">
                    <c:v>4.1015975825169209</c:v>
                  </c:pt>
                  <c:pt idx="22">
                    <c:v>4.5120404792058046</c:v>
                  </c:pt>
                  <c:pt idx="23">
                    <c:v>4.3461861253497682</c:v>
                  </c:pt>
                  <c:pt idx="24">
                    <c:v>1.7183757855092445</c:v>
                  </c:pt>
                </c:numCache>
              </c:numRef>
            </c:minus>
            <c:spPr>
              <a:ln>
                <a:solidFill>
                  <a:srgbClr val="6D8D9A"/>
                </a:solidFill>
              </a:ln>
            </c:spPr>
          </c:errBars>
          <c:xVal>
            <c:numRef>
              <c:f>fig_h!$J$2:$J$26</c:f>
              <c:numCache>
                <c:formatCode>General</c:formatCode>
                <c:ptCount val="25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</c:numCache>
            </c:numRef>
          </c:xVal>
          <c:yVal>
            <c:numRef>
              <c:f>fig_h!$M$2:$M$26</c:f>
              <c:numCache>
                <c:formatCode>General</c:formatCode>
                <c:ptCount val="25"/>
                <c:pt idx="0">
                  <c:v>14.8289340326949</c:v>
                </c:pt>
                <c:pt idx="1">
                  <c:v>19.135801144447399</c:v>
                </c:pt>
                <c:pt idx="2">
                  <c:v>26.624714394877099</c:v>
                </c:pt>
                <c:pt idx="3">
                  <c:v>37.641449931775597</c:v>
                </c:pt>
                <c:pt idx="4">
                  <c:v>34.9849559410913</c:v>
                </c:pt>
                <c:pt idx="5">
                  <c:v>22.882215955626702</c:v>
                </c:pt>
                <c:pt idx="6">
                  <c:v>46.509221555240003</c:v>
                </c:pt>
                <c:pt idx="7">
                  <c:v>46.294218168177103</c:v>
                </c:pt>
                <c:pt idx="8">
                  <c:v>28.6799294973369</c:v>
                </c:pt>
                <c:pt idx="9">
                  <c:v>33.972703339241399</c:v>
                </c:pt>
                <c:pt idx="10">
                  <c:v>17.620998640685102</c:v>
                </c:pt>
                <c:pt idx="11">
                  <c:v>32.331054256854003</c:v>
                </c:pt>
                <c:pt idx="12">
                  <c:v>16.4820768316754</c:v>
                </c:pt>
                <c:pt idx="13">
                  <c:v>25.816586746801999</c:v>
                </c:pt>
                <c:pt idx="14">
                  <c:v>29.643433792003201</c:v>
                </c:pt>
                <c:pt idx="15">
                  <c:v>36.268028840025501</c:v>
                </c:pt>
                <c:pt idx="16">
                  <c:v>36.441230083267499</c:v>
                </c:pt>
                <c:pt idx="17">
                  <c:v>10.9547706054581</c:v>
                </c:pt>
                <c:pt idx="18">
                  <c:v>27.831072549085501</c:v>
                </c:pt>
                <c:pt idx="19">
                  <c:v>29.417339456158398</c:v>
                </c:pt>
                <c:pt idx="20">
                  <c:v>31.203649310401701</c:v>
                </c:pt>
                <c:pt idx="21">
                  <c:v>37.622098523022302</c:v>
                </c:pt>
                <c:pt idx="22">
                  <c:v>31.407036558104899</c:v>
                </c:pt>
                <c:pt idx="23">
                  <c:v>55.2904610061534</c:v>
                </c:pt>
                <c:pt idx="24">
                  <c:v>40.687321827340703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36896"/>
        <c:axId val="96363264"/>
      </c:scatterChart>
      <c:valAx>
        <c:axId val="96336896"/>
        <c:scaling>
          <c:orientation val="minMax"/>
          <c:max val="2014"/>
          <c:min val="199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96363264"/>
        <c:crosses val="autoZero"/>
        <c:crossBetween val="midCat"/>
        <c:majorUnit val="1"/>
      </c:valAx>
      <c:valAx>
        <c:axId val="9636326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 b="0"/>
                </a:pPr>
                <a:r>
                  <a:rPr lang="en-GB" sz="1100" b="0"/>
                  <a:t>Oxygen</a:t>
                </a:r>
                <a:r>
                  <a:rPr lang="en-GB" sz="1100" b="0" baseline="0"/>
                  <a:t> (% Saturation)</a:t>
                </a:r>
                <a:endParaRPr lang="en-GB" sz="1100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6336896"/>
        <c:crosses val="autoZero"/>
        <c:crossBetween val="midCat"/>
        <c:majorUnit val="10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180975</xdr:colOff>
      <xdr:row>49</xdr:row>
      <xdr:rowOff>19050</xdr:rowOff>
    </xdr:from>
    <xdr:to>
      <xdr:col>24</xdr:col>
      <xdr:colOff>85724</xdr:colOff>
      <xdr:row>72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171450</xdr:colOff>
      <xdr:row>72</xdr:row>
      <xdr:rowOff>104775</xdr:rowOff>
    </xdr:from>
    <xdr:to>
      <xdr:col>24</xdr:col>
      <xdr:colOff>85725</xdr:colOff>
      <xdr:row>97</xdr:row>
      <xdr:rowOff>85724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0.35217</cdr:y>
    </cdr:from>
    <cdr:to>
      <cdr:x>0.04315</cdr:x>
      <cdr:y>0.60435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543050"/>
          <a:ext cx="323850" cy="1104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r>
            <a:rPr lang="en-GB" sz="1100" b="0">
              <a:latin typeface="+mn-lt"/>
            </a:rPr>
            <a:t>Oxygen (mg/l)</a:t>
          </a:r>
          <a:r>
            <a:rPr lang="en-GB" sz="1100" b="0" baseline="0">
              <a:latin typeface="+mn-lt"/>
            </a:rPr>
            <a:t> </a:t>
          </a:r>
          <a:endParaRPr lang="en-GB" sz="1100" b="0">
            <a:latin typeface="+mn-lt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0.25593</cdr:y>
    </cdr:from>
    <cdr:to>
      <cdr:x>0.04266</cdr:x>
      <cdr:y>0.6526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221315"/>
          <a:ext cx="325069" cy="18929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0">
              <a:latin typeface="+mn-lt"/>
            </a:rPr>
            <a:t>Oxygen (% saturation)</a:t>
          </a:r>
          <a:r>
            <a:rPr lang="en-GB" sz="1100" b="0" baseline="0">
              <a:latin typeface="+mn-lt"/>
            </a:rPr>
            <a:t> </a:t>
          </a:r>
          <a:endParaRPr lang="en-GB" sz="1100" b="0">
            <a:latin typeface="+mn-lt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219076</xdr:colOff>
      <xdr:row>23</xdr:row>
      <xdr:rowOff>28574</xdr:rowOff>
    </xdr:from>
    <xdr:to>
      <xdr:col>8</xdr:col>
      <xdr:colOff>123825</xdr:colOff>
      <xdr:row>45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390523</xdr:colOff>
      <xdr:row>23</xdr:row>
      <xdr:rowOff>47625</xdr:rowOff>
    </xdr:from>
    <xdr:to>
      <xdr:col>18</xdr:col>
      <xdr:colOff>314325</xdr:colOff>
      <xdr:row>45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45892</xdr:colOff>
      <xdr:row>57</xdr:row>
      <xdr:rowOff>90920</xdr:rowOff>
    </xdr:from>
    <xdr:to>
      <xdr:col>17</xdr:col>
      <xdr:colOff>464992</xdr:colOff>
      <xdr:row>79</xdr:row>
      <xdr:rowOff>100445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274926</xdr:colOff>
      <xdr:row>0</xdr:row>
      <xdr:rowOff>145148</xdr:rowOff>
    </xdr:from>
    <xdr:to>
      <xdr:col>38</xdr:col>
      <xdr:colOff>465426</xdr:colOff>
      <xdr:row>24</xdr:row>
      <xdr:rowOff>64186</xdr:rowOff>
    </xdr:to>
    <xdr:grpSp>
      <xdr:nvGrpSpPr>
        <xdr:cNvPr id="6" name="Group 5"/>
        <xdr:cNvGrpSpPr/>
      </xdr:nvGrpSpPr>
      <xdr:grpSpPr>
        <a:xfrm>
          <a:off x="20856864" y="145148"/>
          <a:ext cx="7524750" cy="4491038"/>
          <a:chOff x="20856864" y="145148"/>
          <a:chExt cx="7524750" cy="4491038"/>
        </a:xfrm>
      </xdr:grpSpPr>
      <xdr:graphicFrame macro="">
        <xdr:nvGraphicFramePr>
          <xdr:cNvPr id="2" name="Chart 1"/>
          <xdr:cNvGraphicFramePr/>
        </xdr:nvGraphicFramePr>
        <xdr:xfrm>
          <a:off x="20856864" y="145148"/>
          <a:ext cx="7524750" cy="449103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" name="TextBox 4"/>
          <xdr:cNvSpPr txBox="1"/>
        </xdr:nvSpPr>
        <xdr:spPr>
          <a:xfrm>
            <a:off x="21828125" y="2921000"/>
            <a:ext cx="1166814" cy="3254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 b="1">
                <a:solidFill>
                  <a:srgbClr val="D9CD29"/>
                </a:solidFill>
              </a:rPr>
              <a:t>Slope = 0.056</a:t>
            </a:r>
          </a:p>
        </xdr:txBody>
      </xdr:sp>
    </xdr:grpSp>
    <xdr:clientData/>
  </xdr:twoCellAnchor>
  <xdr:twoCellAnchor>
    <xdr:from>
      <xdr:col>26</xdr:col>
      <xdr:colOff>269875</xdr:colOff>
      <xdr:row>25</xdr:row>
      <xdr:rowOff>31751</xdr:rowOff>
    </xdr:from>
    <xdr:to>
      <xdr:col>38</xdr:col>
      <xdr:colOff>468311</xdr:colOff>
      <xdr:row>49</xdr:row>
      <xdr:rowOff>15876</xdr:rowOff>
    </xdr:to>
    <xdr:grpSp>
      <xdr:nvGrpSpPr>
        <xdr:cNvPr id="8" name="Group 7"/>
        <xdr:cNvGrpSpPr/>
      </xdr:nvGrpSpPr>
      <xdr:grpSpPr>
        <a:xfrm>
          <a:off x="20851813" y="4794251"/>
          <a:ext cx="7532686" cy="4556125"/>
          <a:chOff x="20851813" y="4794251"/>
          <a:chExt cx="7532686" cy="4556125"/>
        </a:xfrm>
      </xdr:grpSpPr>
      <xdr:graphicFrame macro="">
        <xdr:nvGraphicFramePr>
          <xdr:cNvPr id="3" name="Chart 2"/>
          <xdr:cNvGraphicFramePr/>
        </xdr:nvGraphicFramePr>
        <xdr:xfrm>
          <a:off x="20851813" y="4794251"/>
          <a:ext cx="7532686" cy="45561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7" name="TextBox 6"/>
          <xdr:cNvSpPr txBox="1"/>
        </xdr:nvSpPr>
        <xdr:spPr>
          <a:xfrm>
            <a:off x="21986876" y="7699375"/>
            <a:ext cx="1166814" cy="3254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 b="1">
                <a:solidFill>
                  <a:srgbClr val="D9CD29"/>
                </a:solidFill>
              </a:rPr>
              <a:t>Slope = 0.636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238124</xdr:colOff>
      <xdr:row>0</xdr:row>
      <xdr:rowOff>185736</xdr:rowOff>
    </xdr:from>
    <xdr:to>
      <xdr:col>28</xdr:col>
      <xdr:colOff>95249</xdr:colOff>
      <xdr:row>22</xdr:row>
      <xdr:rowOff>114299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247651</xdr:colOff>
      <xdr:row>23</xdr:row>
      <xdr:rowOff>104774</xdr:rowOff>
    </xdr:from>
    <xdr:to>
      <xdr:col>28</xdr:col>
      <xdr:colOff>152400</xdr:colOff>
      <xdr:row>43</xdr:row>
      <xdr:rowOff>171449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209550</xdr:colOff>
      <xdr:row>1</xdr:row>
      <xdr:rowOff>9525</xdr:rowOff>
    </xdr:from>
    <xdr:to>
      <xdr:col>26</xdr:col>
      <xdr:colOff>19050</xdr:colOff>
      <xdr:row>21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200024</xdr:colOff>
      <xdr:row>22</xdr:row>
      <xdr:rowOff>123824</xdr:rowOff>
    </xdr:from>
    <xdr:to>
      <xdr:col>26</xdr:col>
      <xdr:colOff>0</xdr:colOff>
      <xdr:row>44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topLeftCell="A49" workbookViewId="0">
      <selection activeCell="N51" sqref="N51"/>
    </sheetView>
  </sheetViews>
  <sheetFormatPr defaultRowHeight="15" x14ac:dyDescent="0.25"/>
  <cols>
    <col min="1" max="1" width="18.5703125" bestFit="1" customWidth="1"/>
    <col min="2" max="2" width="5" bestFit="1" customWidth="1"/>
    <col min="3" max="3" width="12" bestFit="1" customWidth="1"/>
    <col min="4" max="4" width="8.5703125" bestFit="1" customWidth="1"/>
    <col min="5" max="5" width="12" bestFit="1" customWidth="1"/>
    <col min="6" max="6" width="22.5703125" bestFit="1" customWidth="1"/>
    <col min="9" max="9" width="18.5703125" bestFit="1" customWidth="1"/>
    <col min="10" max="10" width="5" bestFit="1" customWidth="1"/>
    <col min="11" max="11" width="12" bestFit="1" customWidth="1"/>
    <col min="12" max="12" width="8.140625" bestFit="1" customWidth="1"/>
    <col min="13" max="13" width="12" bestFit="1" customWidth="1"/>
    <col min="14" max="14" width="22.5703125" bestFit="1" customWidth="1"/>
  </cols>
  <sheetData>
    <row r="1" spans="1:14" x14ac:dyDescent="0.25">
      <c r="A1" t="s">
        <v>0</v>
      </c>
      <c r="B1" t="s">
        <v>1</v>
      </c>
      <c r="C1" t="s">
        <v>20</v>
      </c>
      <c r="D1" t="s">
        <v>2</v>
      </c>
      <c r="E1" t="s">
        <v>3</v>
      </c>
      <c r="F1" t="s">
        <v>4</v>
      </c>
      <c r="I1" t="s">
        <v>0</v>
      </c>
      <c r="J1" t="s">
        <v>1</v>
      </c>
      <c r="K1" t="s">
        <v>20</v>
      </c>
      <c r="L1" t="s">
        <v>2</v>
      </c>
      <c r="M1" t="s">
        <v>3</v>
      </c>
      <c r="N1" t="s">
        <v>4</v>
      </c>
    </row>
    <row r="2" spans="1:14" x14ac:dyDescent="0.25">
      <c r="A2" t="s">
        <v>5</v>
      </c>
      <c r="B2">
        <v>1990</v>
      </c>
      <c r="C2">
        <v>12</v>
      </c>
      <c r="D2" t="s">
        <v>6</v>
      </c>
      <c r="E2">
        <v>7.14526006</v>
      </c>
      <c r="F2">
        <v>0.50337480748807528</v>
      </c>
      <c r="I2" t="s">
        <v>5</v>
      </c>
      <c r="J2">
        <v>1990</v>
      </c>
      <c r="K2">
        <v>12</v>
      </c>
      <c r="L2" t="s">
        <v>13</v>
      </c>
      <c r="M2">
        <v>84.769479713260296</v>
      </c>
      <c r="N2">
        <v>5.4509786301963485</v>
      </c>
    </row>
    <row r="3" spans="1:14" x14ac:dyDescent="0.25">
      <c r="A3" t="s">
        <v>5</v>
      </c>
      <c r="B3">
        <v>1991</v>
      </c>
      <c r="C3">
        <v>15</v>
      </c>
      <c r="D3" t="s">
        <v>6</v>
      </c>
      <c r="E3">
        <v>5.18031621</v>
      </c>
      <c r="F3">
        <v>0.40666595469368078</v>
      </c>
      <c r="I3" t="s">
        <v>5</v>
      </c>
      <c r="J3">
        <v>1991</v>
      </c>
      <c r="K3">
        <v>15</v>
      </c>
      <c r="L3" t="s">
        <v>13</v>
      </c>
      <c r="M3">
        <v>59.952162127366698</v>
      </c>
      <c r="N3">
        <v>4.8133090935435474</v>
      </c>
    </row>
    <row r="4" spans="1:14" x14ac:dyDescent="0.25">
      <c r="A4" t="s">
        <v>5</v>
      </c>
      <c r="B4">
        <v>1992</v>
      </c>
      <c r="C4">
        <v>28</v>
      </c>
      <c r="D4" t="s">
        <v>6</v>
      </c>
      <c r="E4">
        <v>8.1211381114285697</v>
      </c>
      <c r="F4">
        <v>6.3646932995120031E-2</v>
      </c>
      <c r="I4" t="s">
        <v>5</v>
      </c>
      <c r="J4">
        <v>1992</v>
      </c>
      <c r="K4">
        <v>21</v>
      </c>
      <c r="L4" t="s">
        <v>13</v>
      </c>
      <c r="M4">
        <v>88.442384233974906</v>
      </c>
      <c r="N4">
        <v>1.3142423831993579</v>
      </c>
    </row>
    <row r="5" spans="1:14" x14ac:dyDescent="0.25">
      <c r="A5" t="s">
        <v>5</v>
      </c>
      <c r="B5">
        <v>1993</v>
      </c>
      <c r="C5">
        <v>10</v>
      </c>
      <c r="D5" t="s">
        <v>6</v>
      </c>
      <c r="E5">
        <v>7.8026056400000003</v>
      </c>
      <c r="F5">
        <v>2.0486647862061894E-2</v>
      </c>
      <c r="I5" t="s">
        <v>5</v>
      </c>
      <c r="J5">
        <v>1993</v>
      </c>
      <c r="K5">
        <v>10</v>
      </c>
      <c r="L5" t="s">
        <v>13</v>
      </c>
      <c r="M5">
        <v>80.467774268010302</v>
      </c>
      <c r="N5">
        <v>0.27915054692005692</v>
      </c>
    </row>
    <row r="6" spans="1:14" x14ac:dyDescent="0.25">
      <c r="A6" t="s">
        <v>5</v>
      </c>
      <c r="B6">
        <v>1994</v>
      </c>
      <c r="C6">
        <v>7</v>
      </c>
      <c r="D6" t="s">
        <v>6</v>
      </c>
      <c r="E6">
        <v>8.2098868500000002</v>
      </c>
      <c r="F6">
        <v>4.6664004322797492E-2</v>
      </c>
      <c r="I6" t="s">
        <v>5</v>
      </c>
      <c r="J6">
        <v>1994</v>
      </c>
      <c r="K6">
        <v>7</v>
      </c>
      <c r="L6" t="s">
        <v>13</v>
      </c>
      <c r="M6">
        <v>95.743750574663494</v>
      </c>
      <c r="N6">
        <v>0.47135672719072419</v>
      </c>
    </row>
    <row r="7" spans="1:14" x14ac:dyDescent="0.25">
      <c r="A7" t="s">
        <v>5</v>
      </c>
      <c r="B7">
        <v>1996</v>
      </c>
      <c r="C7">
        <v>25</v>
      </c>
      <c r="D7" t="s">
        <v>6</v>
      </c>
      <c r="E7">
        <v>6.50935314</v>
      </c>
      <c r="F7">
        <v>0.25726298635130168</v>
      </c>
      <c r="I7" t="s">
        <v>5</v>
      </c>
      <c r="J7">
        <v>1996</v>
      </c>
      <c r="K7">
        <v>25</v>
      </c>
      <c r="L7" t="s">
        <v>13</v>
      </c>
      <c r="M7">
        <v>67.121751530703705</v>
      </c>
      <c r="N7">
        <v>2.5131620842377855</v>
      </c>
    </row>
    <row r="8" spans="1:14" x14ac:dyDescent="0.25">
      <c r="A8" t="s">
        <v>5</v>
      </c>
      <c r="B8">
        <v>1997</v>
      </c>
      <c r="C8">
        <v>44</v>
      </c>
      <c r="D8" t="s">
        <v>6</v>
      </c>
      <c r="E8">
        <v>7.3991929061538499</v>
      </c>
      <c r="F8">
        <v>0.13500099775058336</v>
      </c>
      <c r="I8" t="s">
        <v>5</v>
      </c>
      <c r="J8">
        <v>1997</v>
      </c>
      <c r="K8">
        <v>44</v>
      </c>
      <c r="L8" t="s">
        <v>13</v>
      </c>
      <c r="M8">
        <v>77.034503901111904</v>
      </c>
      <c r="N8">
        <v>1.381757228449755</v>
      </c>
    </row>
    <row r="9" spans="1:14" x14ac:dyDescent="0.25">
      <c r="A9" t="s">
        <v>5</v>
      </c>
      <c r="B9">
        <v>1998</v>
      </c>
      <c r="C9">
        <v>14</v>
      </c>
      <c r="D9" t="s">
        <v>6</v>
      </c>
      <c r="E9">
        <v>7.1023560750000003</v>
      </c>
      <c r="F9">
        <v>0.2416387246653372</v>
      </c>
      <c r="I9" t="s">
        <v>5</v>
      </c>
      <c r="J9">
        <v>1998</v>
      </c>
      <c r="K9">
        <v>14</v>
      </c>
      <c r="L9" t="s">
        <v>13</v>
      </c>
      <c r="M9">
        <v>77.675729597504201</v>
      </c>
      <c r="N9">
        <v>2.2314726937417486</v>
      </c>
    </row>
    <row r="10" spans="1:14" x14ac:dyDescent="0.25">
      <c r="A10" t="s">
        <v>5</v>
      </c>
      <c r="B10">
        <v>1999</v>
      </c>
      <c r="C10">
        <v>6</v>
      </c>
      <c r="D10" t="s">
        <v>6</v>
      </c>
      <c r="E10">
        <v>5.2017548700000003</v>
      </c>
      <c r="F10">
        <v>0.31793930638148726</v>
      </c>
      <c r="I10" t="s">
        <v>5</v>
      </c>
      <c r="J10">
        <v>1999</v>
      </c>
      <c r="K10">
        <v>6</v>
      </c>
      <c r="L10" t="s">
        <v>13</v>
      </c>
      <c r="M10">
        <v>63.690753650418102</v>
      </c>
      <c r="N10">
        <v>1.5302148085666154</v>
      </c>
    </row>
    <row r="11" spans="1:14" x14ac:dyDescent="0.25">
      <c r="A11" t="s">
        <v>5</v>
      </c>
      <c r="B11">
        <v>2000</v>
      </c>
      <c r="C11">
        <v>18</v>
      </c>
      <c r="D11" t="s">
        <v>6</v>
      </c>
      <c r="E11">
        <v>6.2878629840000002</v>
      </c>
      <c r="F11">
        <v>0.25071116018958906</v>
      </c>
      <c r="I11" t="s">
        <v>5</v>
      </c>
      <c r="J11">
        <v>2000</v>
      </c>
      <c r="K11">
        <v>18</v>
      </c>
      <c r="L11" t="s">
        <v>13</v>
      </c>
      <c r="M11">
        <v>70.127101358506707</v>
      </c>
      <c r="N11">
        <v>1.8148894513122389</v>
      </c>
    </row>
    <row r="12" spans="1:14" x14ac:dyDescent="0.25">
      <c r="A12" t="s">
        <v>5</v>
      </c>
      <c r="B12">
        <v>2001</v>
      </c>
      <c r="C12">
        <v>5</v>
      </c>
      <c r="D12" t="s">
        <v>6</v>
      </c>
      <c r="E12">
        <v>6.4664758200000003</v>
      </c>
      <c r="F12">
        <v>0.33881235055271813</v>
      </c>
      <c r="I12" t="s">
        <v>5</v>
      </c>
      <c r="J12">
        <v>2001</v>
      </c>
      <c r="K12">
        <v>5</v>
      </c>
      <c r="L12" t="s">
        <v>13</v>
      </c>
      <c r="M12">
        <v>78.867097436280702</v>
      </c>
      <c r="N12">
        <v>6.9626515635415336</v>
      </c>
    </row>
    <row r="13" spans="1:14" x14ac:dyDescent="0.25">
      <c r="A13" t="s">
        <v>5</v>
      </c>
      <c r="B13">
        <v>2003</v>
      </c>
      <c r="C13">
        <v>108</v>
      </c>
      <c r="D13" t="s">
        <v>6</v>
      </c>
      <c r="E13">
        <v>5.72848766142857</v>
      </c>
      <c r="F13">
        <v>9.5407147499370473E-2</v>
      </c>
      <c r="I13" t="s">
        <v>5</v>
      </c>
      <c r="J13">
        <v>2003</v>
      </c>
      <c r="K13">
        <v>108</v>
      </c>
      <c r="L13" t="s">
        <v>13</v>
      </c>
      <c r="M13">
        <v>60.4122765135278</v>
      </c>
      <c r="N13">
        <v>0.97260788859944591</v>
      </c>
    </row>
    <row r="14" spans="1:14" x14ac:dyDescent="0.25">
      <c r="A14" t="s">
        <v>5</v>
      </c>
      <c r="B14">
        <v>2004</v>
      </c>
      <c r="C14">
        <v>37</v>
      </c>
      <c r="D14" t="s">
        <v>6</v>
      </c>
      <c r="E14">
        <v>7.4525581860000001</v>
      </c>
      <c r="F14">
        <v>0.19547044208579681</v>
      </c>
      <c r="I14" t="s">
        <v>5</v>
      </c>
      <c r="J14">
        <v>2004</v>
      </c>
      <c r="K14">
        <v>37</v>
      </c>
      <c r="L14" t="s">
        <v>13</v>
      </c>
      <c r="M14">
        <v>82.594897955478501</v>
      </c>
      <c r="N14">
        <v>1.9665843004758088</v>
      </c>
    </row>
    <row r="15" spans="1:14" x14ac:dyDescent="0.25">
      <c r="A15" t="s">
        <v>5</v>
      </c>
      <c r="B15">
        <v>2005</v>
      </c>
      <c r="C15">
        <v>135</v>
      </c>
      <c r="D15" t="s">
        <v>6</v>
      </c>
      <c r="E15">
        <v>6.3217625794285697</v>
      </c>
      <c r="F15">
        <v>0.10066326927985161</v>
      </c>
      <c r="I15" t="s">
        <v>5</v>
      </c>
      <c r="J15">
        <v>2005</v>
      </c>
      <c r="K15">
        <v>135</v>
      </c>
      <c r="L15" t="s">
        <v>13</v>
      </c>
      <c r="M15">
        <v>66.715024172986304</v>
      </c>
      <c r="N15">
        <v>0.69796749315465323</v>
      </c>
    </row>
    <row r="16" spans="1:14" x14ac:dyDescent="0.25">
      <c r="A16" t="s">
        <v>5</v>
      </c>
      <c r="B16">
        <v>2006</v>
      </c>
      <c r="C16">
        <v>25</v>
      </c>
      <c r="D16" t="s">
        <v>6</v>
      </c>
      <c r="E16">
        <v>8.1565609523076894</v>
      </c>
      <c r="F16">
        <v>7.0052988567248925E-2</v>
      </c>
      <c r="I16" t="s">
        <v>5</v>
      </c>
      <c r="J16">
        <v>2006</v>
      </c>
      <c r="K16">
        <v>25</v>
      </c>
      <c r="L16" t="s">
        <v>13</v>
      </c>
      <c r="M16">
        <v>83.828498589957604</v>
      </c>
      <c r="N16">
        <v>0.73263691497583205</v>
      </c>
    </row>
    <row r="17" spans="1:14" x14ac:dyDescent="0.25">
      <c r="A17" t="s">
        <v>5</v>
      </c>
      <c r="B17">
        <v>2007</v>
      </c>
      <c r="C17">
        <v>9</v>
      </c>
      <c r="D17" t="s">
        <v>6</v>
      </c>
      <c r="E17">
        <v>8.5671445199999994</v>
      </c>
      <c r="F17">
        <v>2.1065491088220367E-2</v>
      </c>
      <c r="I17" t="s">
        <v>5</v>
      </c>
      <c r="J17">
        <v>2007</v>
      </c>
      <c r="K17">
        <v>9</v>
      </c>
      <c r="L17" t="s">
        <v>13</v>
      </c>
      <c r="M17">
        <v>98.675507707602307</v>
      </c>
      <c r="N17">
        <v>8.7631698033791505E-2</v>
      </c>
    </row>
    <row r="18" spans="1:14" x14ac:dyDescent="0.25">
      <c r="A18" t="s">
        <v>5</v>
      </c>
      <c r="B18">
        <v>2008</v>
      </c>
      <c r="C18">
        <v>9</v>
      </c>
      <c r="D18" t="s">
        <v>6</v>
      </c>
      <c r="E18">
        <v>6.5497772799999998</v>
      </c>
      <c r="F18">
        <v>1.0687183860652074</v>
      </c>
      <c r="I18" t="s">
        <v>5</v>
      </c>
      <c r="J18">
        <v>2008</v>
      </c>
      <c r="K18">
        <v>9</v>
      </c>
      <c r="L18" t="s">
        <v>13</v>
      </c>
      <c r="M18">
        <v>74.339695074502302</v>
      </c>
      <c r="N18">
        <v>12.295542340455494</v>
      </c>
    </row>
    <row r="19" spans="1:14" x14ac:dyDescent="0.25">
      <c r="A19" t="s">
        <v>5</v>
      </c>
      <c r="B19">
        <v>2009</v>
      </c>
      <c r="C19">
        <v>33</v>
      </c>
      <c r="D19" t="s">
        <v>6</v>
      </c>
      <c r="E19">
        <v>6.77372772666667</v>
      </c>
      <c r="F19">
        <v>0.15048922489665922</v>
      </c>
      <c r="I19" t="s">
        <v>5</v>
      </c>
      <c r="J19">
        <v>2009</v>
      </c>
      <c r="K19">
        <v>33</v>
      </c>
      <c r="L19" t="s">
        <v>13</v>
      </c>
      <c r="M19">
        <v>72.944102633160895</v>
      </c>
      <c r="N19">
        <v>1.4460752212764552</v>
      </c>
    </row>
    <row r="20" spans="1:14" x14ac:dyDescent="0.25">
      <c r="A20" t="s">
        <v>5</v>
      </c>
      <c r="B20">
        <v>2010</v>
      </c>
      <c r="C20">
        <v>33</v>
      </c>
      <c r="D20" t="s">
        <v>6</v>
      </c>
      <c r="E20">
        <v>7.0338643559999996</v>
      </c>
      <c r="F20">
        <v>0.23828556275740082</v>
      </c>
      <c r="I20" t="s">
        <v>5</v>
      </c>
      <c r="J20">
        <v>2010</v>
      </c>
      <c r="K20">
        <v>33</v>
      </c>
      <c r="L20" t="s">
        <v>13</v>
      </c>
      <c r="M20">
        <v>73.212546185578802</v>
      </c>
      <c r="N20">
        <v>2.3601230238628381</v>
      </c>
    </row>
    <row r="21" spans="1:14" x14ac:dyDescent="0.25">
      <c r="A21" t="s">
        <v>5</v>
      </c>
      <c r="B21">
        <v>2011</v>
      </c>
      <c r="C21">
        <v>54</v>
      </c>
      <c r="D21" t="s">
        <v>6</v>
      </c>
      <c r="E21">
        <v>7.4851778614285696</v>
      </c>
      <c r="F21">
        <v>6.0417409482157014E-2</v>
      </c>
      <c r="I21" t="s">
        <v>5</v>
      </c>
      <c r="J21">
        <v>2011</v>
      </c>
      <c r="K21">
        <v>54</v>
      </c>
      <c r="L21" t="s">
        <v>13</v>
      </c>
      <c r="M21">
        <v>80.054580584895703</v>
      </c>
      <c r="N21">
        <v>0.6697461009897282</v>
      </c>
    </row>
    <row r="22" spans="1:14" x14ac:dyDescent="0.25">
      <c r="A22" t="s">
        <v>5</v>
      </c>
      <c r="B22">
        <v>2012</v>
      </c>
      <c r="C22">
        <v>29</v>
      </c>
      <c r="D22" t="s">
        <v>6</v>
      </c>
      <c r="E22">
        <v>7.3631997712499997</v>
      </c>
      <c r="F22">
        <v>0.13326264542544941</v>
      </c>
      <c r="I22" t="s">
        <v>5</v>
      </c>
      <c r="J22">
        <v>2012</v>
      </c>
      <c r="K22">
        <v>29</v>
      </c>
      <c r="L22" t="s">
        <v>13</v>
      </c>
      <c r="M22">
        <v>79.084675211765301</v>
      </c>
      <c r="N22">
        <v>1.3625481886183244</v>
      </c>
    </row>
    <row r="23" spans="1:14" x14ac:dyDescent="0.25">
      <c r="A23" t="s">
        <v>5</v>
      </c>
      <c r="B23">
        <v>2013</v>
      </c>
      <c r="C23">
        <v>29</v>
      </c>
      <c r="D23" t="s">
        <v>6</v>
      </c>
      <c r="E23">
        <v>7.5682629539999997</v>
      </c>
      <c r="F23">
        <v>0.12073824999797107</v>
      </c>
      <c r="I23" t="s">
        <v>5</v>
      </c>
      <c r="J23">
        <v>2013</v>
      </c>
      <c r="K23">
        <v>29</v>
      </c>
      <c r="L23" t="s">
        <v>13</v>
      </c>
      <c r="M23">
        <v>79.140292989634403</v>
      </c>
      <c r="N23">
        <v>1.0301472159895304</v>
      </c>
    </row>
    <row r="24" spans="1:14" x14ac:dyDescent="0.25">
      <c r="A24" t="s">
        <v>5</v>
      </c>
      <c r="B24">
        <v>2014</v>
      </c>
      <c r="C24">
        <v>50</v>
      </c>
      <c r="D24" t="s">
        <v>6</v>
      </c>
      <c r="E24">
        <v>6.7506672876923099</v>
      </c>
      <c r="F24">
        <v>6.4147112667046341E-2</v>
      </c>
      <c r="I24" t="s">
        <v>5</v>
      </c>
      <c r="J24">
        <v>2014</v>
      </c>
      <c r="K24">
        <v>50</v>
      </c>
      <c r="L24" t="s">
        <v>13</v>
      </c>
      <c r="M24">
        <v>72.504902756370001</v>
      </c>
      <c r="N24">
        <v>0.74424133826623817</v>
      </c>
    </row>
    <row r="25" spans="1:14" x14ac:dyDescent="0.25">
      <c r="A25" t="s">
        <v>7</v>
      </c>
      <c r="B25">
        <v>1990</v>
      </c>
      <c r="C25">
        <v>153</v>
      </c>
      <c r="D25" t="s">
        <v>6</v>
      </c>
      <c r="E25">
        <v>6.8244534449999996</v>
      </c>
      <c r="F25">
        <v>8.3610589971431767E-2</v>
      </c>
      <c r="I25" t="s">
        <v>7</v>
      </c>
      <c r="J25">
        <v>1990</v>
      </c>
      <c r="K25">
        <v>153</v>
      </c>
      <c r="L25" t="s">
        <v>13</v>
      </c>
      <c r="M25">
        <v>84.725427020561796</v>
      </c>
      <c r="N25">
        <v>1.1023702247989429</v>
      </c>
    </row>
    <row r="26" spans="1:14" x14ac:dyDescent="0.25">
      <c r="A26" t="s">
        <v>7</v>
      </c>
      <c r="B26">
        <v>1991</v>
      </c>
      <c r="C26">
        <v>52</v>
      </c>
      <c r="D26" t="s">
        <v>6</v>
      </c>
      <c r="E26">
        <v>5.8393396338461496</v>
      </c>
      <c r="F26">
        <v>0.12619946528851173</v>
      </c>
      <c r="I26" t="s">
        <v>7</v>
      </c>
      <c r="J26">
        <v>1991</v>
      </c>
      <c r="K26">
        <v>52</v>
      </c>
      <c r="L26" t="s">
        <v>13</v>
      </c>
      <c r="M26">
        <v>71.101629552459102</v>
      </c>
      <c r="N26">
        <v>1.9011211341150067</v>
      </c>
    </row>
    <row r="27" spans="1:14" x14ac:dyDescent="0.25">
      <c r="A27" t="s">
        <v>7</v>
      </c>
      <c r="B27">
        <v>1992</v>
      </c>
      <c r="C27">
        <v>26</v>
      </c>
      <c r="D27" t="s">
        <v>6</v>
      </c>
      <c r="E27">
        <v>7.1472561257142901</v>
      </c>
      <c r="F27">
        <v>2.437483155102502E-2</v>
      </c>
      <c r="I27" t="s">
        <v>7</v>
      </c>
      <c r="J27">
        <v>1992</v>
      </c>
      <c r="K27">
        <v>26</v>
      </c>
      <c r="L27" t="s">
        <v>13</v>
      </c>
      <c r="M27">
        <v>90.2041422461932</v>
      </c>
      <c r="N27">
        <v>0.27892805351405198</v>
      </c>
    </row>
    <row r="28" spans="1:14" x14ac:dyDescent="0.25">
      <c r="A28" t="s">
        <v>7</v>
      </c>
      <c r="B28">
        <v>1993</v>
      </c>
      <c r="C28">
        <v>26</v>
      </c>
      <c r="D28" t="s">
        <v>6</v>
      </c>
      <c r="E28">
        <v>6.3633965485714299</v>
      </c>
      <c r="F28">
        <v>0.22884660280990382</v>
      </c>
      <c r="I28" t="s">
        <v>7</v>
      </c>
      <c r="J28">
        <v>1993</v>
      </c>
      <c r="K28">
        <v>26</v>
      </c>
      <c r="L28" t="s">
        <v>13</v>
      </c>
      <c r="M28">
        <v>78.486074520458203</v>
      </c>
      <c r="N28">
        <v>2.9694073192562809</v>
      </c>
    </row>
    <row r="29" spans="1:14" x14ac:dyDescent="0.25">
      <c r="A29" t="s">
        <v>7</v>
      </c>
      <c r="B29">
        <v>1994</v>
      </c>
      <c r="C29">
        <v>29</v>
      </c>
      <c r="D29" t="s">
        <v>6</v>
      </c>
      <c r="E29">
        <v>6.1735741275000002</v>
      </c>
      <c r="F29">
        <v>0.2189716586333576</v>
      </c>
      <c r="I29" t="s">
        <v>7</v>
      </c>
      <c r="J29">
        <v>1994</v>
      </c>
      <c r="K29">
        <v>29</v>
      </c>
      <c r="L29" t="s">
        <v>13</v>
      </c>
      <c r="M29">
        <v>73.003675228860502</v>
      </c>
      <c r="N29">
        <v>2.3770748714648269</v>
      </c>
    </row>
    <row r="30" spans="1:14" x14ac:dyDescent="0.25">
      <c r="A30" t="s">
        <v>7</v>
      </c>
      <c r="B30">
        <v>1995</v>
      </c>
      <c r="C30">
        <v>5</v>
      </c>
      <c r="D30" t="s">
        <v>6</v>
      </c>
      <c r="E30">
        <v>7.6169639099999999</v>
      </c>
      <c r="F30">
        <v>0.2508784652102613</v>
      </c>
      <c r="I30" t="s">
        <v>7</v>
      </c>
      <c r="J30">
        <v>1995</v>
      </c>
      <c r="K30">
        <v>4</v>
      </c>
      <c r="L30" t="s">
        <v>13</v>
      </c>
      <c r="M30">
        <v>90.989149777164997</v>
      </c>
      <c r="N30" t="s">
        <v>14</v>
      </c>
    </row>
    <row r="31" spans="1:14" x14ac:dyDescent="0.25">
      <c r="A31" t="s">
        <v>7</v>
      </c>
      <c r="B31">
        <v>1996</v>
      </c>
      <c r="C31">
        <v>47</v>
      </c>
      <c r="D31" t="s">
        <v>6</v>
      </c>
      <c r="E31">
        <v>5.7442409625000002</v>
      </c>
      <c r="F31">
        <v>0.17790951483778622</v>
      </c>
      <c r="I31" t="s">
        <v>7</v>
      </c>
      <c r="J31">
        <v>1996</v>
      </c>
      <c r="K31">
        <v>47</v>
      </c>
      <c r="L31" t="s">
        <v>13</v>
      </c>
      <c r="M31">
        <v>66.616683874143305</v>
      </c>
      <c r="N31">
        <v>2.3260423610221852</v>
      </c>
    </row>
    <row r="32" spans="1:14" x14ac:dyDescent="0.25">
      <c r="A32" t="s">
        <v>7</v>
      </c>
      <c r="B32">
        <v>1997</v>
      </c>
      <c r="C32">
        <v>40</v>
      </c>
      <c r="D32" t="s">
        <v>6</v>
      </c>
      <c r="E32">
        <v>6.7608894179999997</v>
      </c>
      <c r="F32">
        <v>0.15146632003428764</v>
      </c>
      <c r="I32" t="s">
        <v>7</v>
      </c>
      <c r="J32">
        <v>1997</v>
      </c>
      <c r="K32">
        <v>40</v>
      </c>
      <c r="L32" t="s">
        <v>13</v>
      </c>
      <c r="M32">
        <v>73.588804449565998</v>
      </c>
      <c r="N32">
        <v>1.9638300503870403</v>
      </c>
    </row>
    <row r="33" spans="1:14" x14ac:dyDescent="0.25">
      <c r="A33" t="s">
        <v>7</v>
      </c>
      <c r="B33">
        <v>1998</v>
      </c>
      <c r="C33">
        <v>67</v>
      </c>
      <c r="D33" t="s">
        <v>6</v>
      </c>
      <c r="E33">
        <v>7.5240274966666698</v>
      </c>
      <c r="F33">
        <v>4.0163268634859563E-2</v>
      </c>
      <c r="I33" t="s">
        <v>7</v>
      </c>
      <c r="J33">
        <v>1998</v>
      </c>
      <c r="K33">
        <v>67</v>
      </c>
      <c r="L33" t="s">
        <v>13</v>
      </c>
      <c r="M33">
        <v>93.726091261632803</v>
      </c>
      <c r="N33">
        <v>0.42306010768228197</v>
      </c>
    </row>
    <row r="34" spans="1:14" x14ac:dyDescent="0.25">
      <c r="A34" t="s">
        <v>7</v>
      </c>
      <c r="B34">
        <v>1999</v>
      </c>
      <c r="C34">
        <v>41</v>
      </c>
      <c r="D34" t="s">
        <v>6</v>
      </c>
      <c r="E34">
        <v>5.2470320399999997</v>
      </c>
      <c r="F34">
        <v>0.22303278520702899</v>
      </c>
      <c r="I34" t="s">
        <v>7</v>
      </c>
      <c r="J34">
        <v>1999</v>
      </c>
      <c r="K34">
        <v>41</v>
      </c>
      <c r="L34" t="s">
        <v>13</v>
      </c>
      <c r="M34">
        <v>63.0659346032241</v>
      </c>
      <c r="N34">
        <v>2.7162244826840309</v>
      </c>
    </row>
    <row r="35" spans="1:14" x14ac:dyDescent="0.25">
      <c r="A35" t="s">
        <v>7</v>
      </c>
      <c r="B35">
        <v>2000</v>
      </c>
      <c r="C35">
        <v>82</v>
      </c>
      <c r="D35" t="s">
        <v>6</v>
      </c>
      <c r="E35">
        <v>6.5580053371428599</v>
      </c>
      <c r="F35">
        <v>0.15072661114990205</v>
      </c>
      <c r="I35" t="s">
        <v>7</v>
      </c>
      <c r="J35">
        <v>2000</v>
      </c>
      <c r="K35">
        <v>82</v>
      </c>
      <c r="L35" t="s">
        <v>13</v>
      </c>
      <c r="M35">
        <v>78.024233274745598</v>
      </c>
      <c r="N35">
        <v>1.9159004082037994</v>
      </c>
    </row>
    <row r="36" spans="1:14" x14ac:dyDescent="0.25">
      <c r="A36" t="s">
        <v>7</v>
      </c>
      <c r="B36">
        <v>2001</v>
      </c>
      <c r="C36">
        <v>39</v>
      </c>
      <c r="D36" t="s">
        <v>6</v>
      </c>
      <c r="E36">
        <v>7.0295446259999999</v>
      </c>
      <c r="F36">
        <v>0.15610626367999089</v>
      </c>
      <c r="I36" t="s">
        <v>7</v>
      </c>
      <c r="J36">
        <v>2001</v>
      </c>
      <c r="K36">
        <v>39</v>
      </c>
      <c r="L36" t="s">
        <v>13</v>
      </c>
      <c r="M36">
        <v>85.004608112768096</v>
      </c>
      <c r="N36">
        <v>1.759635078297338</v>
      </c>
    </row>
    <row r="37" spans="1:14" x14ac:dyDescent="0.25">
      <c r="A37" t="s">
        <v>7</v>
      </c>
      <c r="B37">
        <v>2002</v>
      </c>
      <c r="C37">
        <v>75</v>
      </c>
      <c r="D37" t="s">
        <v>6</v>
      </c>
      <c r="E37">
        <v>4.77757085684211</v>
      </c>
      <c r="F37">
        <v>0.10369137813483481</v>
      </c>
      <c r="I37" t="s">
        <v>7</v>
      </c>
      <c r="J37">
        <v>2002</v>
      </c>
      <c r="K37">
        <v>75</v>
      </c>
      <c r="L37" t="s">
        <v>13</v>
      </c>
      <c r="M37">
        <v>60.996151899266302</v>
      </c>
      <c r="N37">
        <v>1.4249793184538182</v>
      </c>
    </row>
    <row r="38" spans="1:14" x14ac:dyDescent="0.25">
      <c r="A38" t="s">
        <v>7</v>
      </c>
      <c r="B38">
        <v>2003</v>
      </c>
      <c r="C38">
        <v>120</v>
      </c>
      <c r="D38" t="s">
        <v>6</v>
      </c>
      <c r="E38">
        <v>4.6863524180000002</v>
      </c>
      <c r="F38">
        <v>0.21594768684585794</v>
      </c>
      <c r="I38" t="s">
        <v>7</v>
      </c>
      <c r="J38">
        <v>2003</v>
      </c>
      <c r="K38">
        <v>120</v>
      </c>
      <c r="L38" t="s">
        <v>13</v>
      </c>
      <c r="M38">
        <v>56.7884849998376</v>
      </c>
      <c r="N38">
        <v>2.7670969619511556</v>
      </c>
    </row>
    <row r="39" spans="1:14" x14ac:dyDescent="0.25">
      <c r="A39" t="s">
        <v>7</v>
      </c>
      <c r="B39">
        <v>2004</v>
      </c>
      <c r="C39">
        <v>133</v>
      </c>
      <c r="D39" t="s">
        <v>6</v>
      </c>
      <c r="E39">
        <v>5.3598061676470596</v>
      </c>
      <c r="F39">
        <v>7.4738695538817471E-2</v>
      </c>
      <c r="I39" t="s">
        <v>7</v>
      </c>
      <c r="J39">
        <v>2004</v>
      </c>
      <c r="K39">
        <v>133</v>
      </c>
      <c r="L39" t="s">
        <v>13</v>
      </c>
      <c r="M39">
        <v>67.534249357525496</v>
      </c>
      <c r="N39">
        <v>0.96728534523798393</v>
      </c>
    </row>
    <row r="40" spans="1:14" x14ac:dyDescent="0.25">
      <c r="A40" t="s">
        <v>7</v>
      </c>
      <c r="B40">
        <v>2005</v>
      </c>
      <c r="C40">
        <v>148</v>
      </c>
      <c r="D40" t="s">
        <v>6</v>
      </c>
      <c r="E40">
        <v>6.9626004859459503</v>
      </c>
      <c r="F40">
        <v>6.4610724648772905E-2</v>
      </c>
      <c r="I40" t="s">
        <v>7</v>
      </c>
      <c r="J40">
        <v>2005</v>
      </c>
      <c r="K40">
        <v>148</v>
      </c>
      <c r="L40" t="s">
        <v>13</v>
      </c>
      <c r="M40">
        <v>82.251664206907705</v>
      </c>
      <c r="N40">
        <v>0.84250834702631172</v>
      </c>
    </row>
    <row r="41" spans="1:14" x14ac:dyDescent="0.25">
      <c r="A41" t="s">
        <v>7</v>
      </c>
      <c r="B41">
        <v>2006</v>
      </c>
      <c r="C41">
        <v>75</v>
      </c>
      <c r="D41" t="s">
        <v>6</v>
      </c>
      <c r="E41">
        <v>7.0660783425</v>
      </c>
      <c r="F41">
        <v>0.21790274841492271</v>
      </c>
      <c r="I41" t="s">
        <v>7</v>
      </c>
      <c r="J41">
        <v>2006</v>
      </c>
      <c r="K41">
        <v>75</v>
      </c>
      <c r="L41" t="s">
        <v>13</v>
      </c>
      <c r="M41">
        <v>86.176973605786401</v>
      </c>
      <c r="N41">
        <v>3.3830407294920573</v>
      </c>
    </row>
    <row r="42" spans="1:14" x14ac:dyDescent="0.25">
      <c r="A42" t="s">
        <v>7</v>
      </c>
      <c r="B42">
        <v>2007</v>
      </c>
      <c r="C42">
        <v>3</v>
      </c>
      <c r="D42" t="s">
        <v>6</v>
      </c>
      <c r="E42">
        <v>11.675430240000001</v>
      </c>
      <c r="F42" t="s">
        <v>14</v>
      </c>
      <c r="I42" t="s">
        <v>7</v>
      </c>
      <c r="J42">
        <v>2007</v>
      </c>
      <c r="K42">
        <v>3</v>
      </c>
      <c r="L42" t="s">
        <v>13</v>
      </c>
      <c r="M42">
        <v>136.21004668164201</v>
      </c>
      <c r="N42" t="s">
        <v>14</v>
      </c>
    </row>
    <row r="43" spans="1:14" x14ac:dyDescent="0.25">
      <c r="A43" t="s">
        <v>7</v>
      </c>
      <c r="B43">
        <v>2008</v>
      </c>
      <c r="C43">
        <v>1</v>
      </c>
      <c r="D43" t="s">
        <v>6</v>
      </c>
      <c r="E43">
        <v>7.9025460599999997</v>
      </c>
      <c r="F43" t="s">
        <v>14</v>
      </c>
      <c r="I43" t="s">
        <v>7</v>
      </c>
      <c r="J43">
        <v>2008</v>
      </c>
      <c r="K43">
        <v>1</v>
      </c>
      <c r="L43" t="s">
        <v>13</v>
      </c>
      <c r="M43">
        <v>101.20858355361899</v>
      </c>
      <c r="N43" t="s">
        <v>14</v>
      </c>
    </row>
    <row r="44" spans="1:14" x14ac:dyDescent="0.25">
      <c r="A44" t="s">
        <v>7</v>
      </c>
      <c r="B44">
        <v>2009</v>
      </c>
      <c r="C44">
        <v>32</v>
      </c>
      <c r="D44" t="s">
        <v>6</v>
      </c>
      <c r="E44">
        <v>6.5451109049999996</v>
      </c>
      <c r="F44">
        <v>0.18070612758732674</v>
      </c>
      <c r="I44" t="s">
        <v>7</v>
      </c>
      <c r="J44">
        <v>2009</v>
      </c>
      <c r="K44">
        <v>32</v>
      </c>
      <c r="L44" t="s">
        <v>13</v>
      </c>
      <c r="M44">
        <v>81.613996636787604</v>
      </c>
      <c r="N44">
        <v>2.5016151392253283</v>
      </c>
    </row>
    <row r="45" spans="1:14" x14ac:dyDescent="0.25">
      <c r="A45" t="s">
        <v>7</v>
      </c>
      <c r="B45">
        <v>2010</v>
      </c>
      <c r="C45">
        <v>38</v>
      </c>
      <c r="D45" t="s">
        <v>6</v>
      </c>
      <c r="E45">
        <v>6.0820838459999997</v>
      </c>
      <c r="F45">
        <v>0.20184802944966576</v>
      </c>
      <c r="I45" t="s">
        <v>7</v>
      </c>
      <c r="J45">
        <v>2010</v>
      </c>
      <c r="K45">
        <v>38</v>
      </c>
      <c r="L45" t="s">
        <v>13</v>
      </c>
      <c r="M45">
        <v>75.620003933570501</v>
      </c>
      <c r="N45">
        <v>2.2714329745033428</v>
      </c>
    </row>
    <row r="46" spans="1:14" x14ac:dyDescent="0.25">
      <c r="A46" t="s">
        <v>7</v>
      </c>
      <c r="B46">
        <v>2011</v>
      </c>
      <c r="C46">
        <v>56</v>
      </c>
      <c r="D46" t="s">
        <v>6</v>
      </c>
      <c r="E46">
        <v>6.7757822014285702</v>
      </c>
      <c r="F46">
        <v>0.20145742643940273</v>
      </c>
      <c r="I46" t="s">
        <v>7</v>
      </c>
      <c r="J46">
        <v>2011</v>
      </c>
      <c r="K46">
        <v>56</v>
      </c>
      <c r="L46" t="s">
        <v>13</v>
      </c>
      <c r="M46">
        <v>80.643187993794399</v>
      </c>
      <c r="N46">
        <v>3.2743888792260414</v>
      </c>
    </row>
    <row r="47" spans="1:14" x14ac:dyDescent="0.25">
      <c r="A47" t="s">
        <v>7</v>
      </c>
      <c r="B47">
        <v>2012</v>
      </c>
      <c r="C47">
        <v>60</v>
      </c>
      <c r="D47" t="s">
        <v>6</v>
      </c>
      <c r="E47">
        <v>6.6111801087500002</v>
      </c>
      <c r="F47">
        <v>9.9031930790631467E-2</v>
      </c>
      <c r="I47" t="s">
        <v>7</v>
      </c>
      <c r="J47">
        <v>2012</v>
      </c>
      <c r="K47">
        <v>60</v>
      </c>
      <c r="L47" t="s">
        <v>13</v>
      </c>
      <c r="M47">
        <v>80.566561560742997</v>
      </c>
      <c r="N47">
        <v>1.6886918591928901</v>
      </c>
    </row>
    <row r="48" spans="1:14" x14ac:dyDescent="0.25">
      <c r="A48" t="s">
        <v>7</v>
      </c>
      <c r="B48">
        <v>2013</v>
      </c>
      <c r="C48">
        <v>52</v>
      </c>
      <c r="D48" t="s">
        <v>6</v>
      </c>
      <c r="E48">
        <v>6.1328597492307697</v>
      </c>
      <c r="F48">
        <v>0.11322603919755247</v>
      </c>
      <c r="I48" t="s">
        <v>7</v>
      </c>
      <c r="J48">
        <v>2013</v>
      </c>
      <c r="K48">
        <v>52</v>
      </c>
      <c r="L48" t="s">
        <v>13</v>
      </c>
      <c r="M48">
        <v>71.349799023835899</v>
      </c>
      <c r="N48">
        <v>1.1016647597247313</v>
      </c>
    </row>
    <row r="49" spans="1:14" x14ac:dyDescent="0.25">
      <c r="A49" t="s">
        <v>7</v>
      </c>
      <c r="B49">
        <v>2014</v>
      </c>
      <c r="C49">
        <v>105</v>
      </c>
      <c r="D49" t="s">
        <v>6</v>
      </c>
      <c r="E49">
        <v>5.83873219928571</v>
      </c>
      <c r="F49">
        <v>6.8539378376922588E-2</v>
      </c>
      <c r="I49" t="s">
        <v>7</v>
      </c>
      <c r="J49">
        <v>2014</v>
      </c>
      <c r="K49">
        <v>105</v>
      </c>
      <c r="L49" t="s">
        <v>13</v>
      </c>
      <c r="M49">
        <v>71.135691219089296</v>
      </c>
      <c r="N49">
        <v>0.99914535123732073</v>
      </c>
    </row>
    <row r="52" spans="1:14" x14ac:dyDescent="0.25">
      <c r="A52" s="18" t="s">
        <v>6</v>
      </c>
      <c r="B52" s="18"/>
      <c r="C52" s="18"/>
      <c r="D52" s="18"/>
      <c r="I52" s="18" t="s">
        <v>13</v>
      </c>
      <c r="J52" s="18"/>
      <c r="K52" s="18"/>
      <c r="L52" s="18"/>
    </row>
    <row r="53" spans="1:14" x14ac:dyDescent="0.25">
      <c r="A53" t="s">
        <v>0</v>
      </c>
      <c r="B53" t="s">
        <v>1</v>
      </c>
      <c r="C53" t="s">
        <v>3</v>
      </c>
      <c r="D53" t="s">
        <v>4</v>
      </c>
      <c r="I53" t="s">
        <v>0</v>
      </c>
      <c r="J53" t="s">
        <v>1</v>
      </c>
      <c r="K53" t="s">
        <v>3</v>
      </c>
      <c r="L53" t="s">
        <v>4</v>
      </c>
    </row>
    <row r="54" spans="1:14" x14ac:dyDescent="0.25">
      <c r="A54" s="1" t="s">
        <v>5</v>
      </c>
      <c r="B54" s="1">
        <v>1990</v>
      </c>
      <c r="C54" s="1">
        <v>7.14526006</v>
      </c>
      <c r="D54" s="1">
        <v>0.50337480748807528</v>
      </c>
      <c r="I54" s="1" t="s">
        <v>5</v>
      </c>
      <c r="J54" s="1">
        <v>1990</v>
      </c>
      <c r="K54" s="1">
        <v>84.769479713260296</v>
      </c>
      <c r="L54" s="1">
        <v>5.4509786301963485</v>
      </c>
    </row>
    <row r="55" spans="1:14" x14ac:dyDescent="0.25">
      <c r="A55" s="1" t="s">
        <v>5</v>
      </c>
      <c r="B55" s="1">
        <v>1991</v>
      </c>
      <c r="C55" s="1">
        <v>5.18031621</v>
      </c>
      <c r="D55" s="1">
        <v>0.40666595469368078</v>
      </c>
      <c r="I55" s="1" t="s">
        <v>5</v>
      </c>
      <c r="J55" s="1">
        <v>1991</v>
      </c>
      <c r="K55" s="1">
        <v>59.952162127366698</v>
      </c>
      <c r="L55" s="1">
        <v>4.8133090935435474</v>
      </c>
    </row>
    <row r="56" spans="1:14" x14ac:dyDescent="0.25">
      <c r="A56" s="1" t="s">
        <v>5</v>
      </c>
      <c r="B56" s="1">
        <v>1992</v>
      </c>
      <c r="C56" s="1">
        <v>8.1211381114285697</v>
      </c>
      <c r="D56" s="1">
        <v>6.3646932995120031E-2</v>
      </c>
      <c r="I56" s="1" t="s">
        <v>5</v>
      </c>
      <c r="J56" s="1">
        <v>1992</v>
      </c>
      <c r="K56" s="1">
        <v>88.442384233974906</v>
      </c>
      <c r="L56" s="1">
        <v>1.3142423831993579</v>
      </c>
    </row>
    <row r="57" spans="1:14" x14ac:dyDescent="0.25">
      <c r="A57" s="1" t="s">
        <v>5</v>
      </c>
      <c r="B57" s="1">
        <v>1993</v>
      </c>
      <c r="C57" s="1">
        <v>7.8026056400000003</v>
      </c>
      <c r="D57" s="1">
        <v>2.0486647862061894E-2</v>
      </c>
      <c r="I57" s="1" t="s">
        <v>5</v>
      </c>
      <c r="J57" s="1">
        <v>1993</v>
      </c>
      <c r="K57" s="1">
        <v>80.467774268010302</v>
      </c>
      <c r="L57" s="1">
        <v>0.27915054692005692</v>
      </c>
    </row>
    <row r="58" spans="1:14" x14ac:dyDescent="0.25">
      <c r="A58" s="1" t="s">
        <v>5</v>
      </c>
      <c r="B58" s="1">
        <v>1994</v>
      </c>
      <c r="C58" s="1">
        <v>8.2098868500000002</v>
      </c>
      <c r="D58" s="1">
        <v>4.6664004322797492E-2</v>
      </c>
      <c r="I58" s="1" t="s">
        <v>5</v>
      </c>
      <c r="J58" s="1">
        <v>1994</v>
      </c>
      <c r="K58" s="1">
        <v>95.743750574663494</v>
      </c>
      <c r="L58" s="1">
        <v>0.47135672719072419</v>
      </c>
    </row>
    <row r="59" spans="1:14" x14ac:dyDescent="0.25">
      <c r="A59" s="1" t="s">
        <v>5</v>
      </c>
      <c r="B59" s="1">
        <v>1996</v>
      </c>
      <c r="C59" s="1">
        <v>6.50935314</v>
      </c>
      <c r="D59" s="1">
        <v>0.25726298635130168</v>
      </c>
      <c r="I59" s="1" t="s">
        <v>5</v>
      </c>
      <c r="J59" s="1">
        <v>1996</v>
      </c>
      <c r="K59" s="1">
        <v>67.121751530703705</v>
      </c>
      <c r="L59" s="1">
        <v>2.5131620842377855</v>
      </c>
    </row>
    <row r="60" spans="1:14" x14ac:dyDescent="0.25">
      <c r="A60" s="1" t="s">
        <v>5</v>
      </c>
      <c r="B60" s="1">
        <v>1997</v>
      </c>
      <c r="C60" s="1">
        <v>7.3991929061538499</v>
      </c>
      <c r="D60" s="1">
        <v>0.13500099775058336</v>
      </c>
      <c r="I60" s="1" t="s">
        <v>5</v>
      </c>
      <c r="J60" s="1">
        <v>1997</v>
      </c>
      <c r="K60" s="1">
        <v>77.034503901111904</v>
      </c>
      <c r="L60" s="1">
        <v>1.381757228449755</v>
      </c>
    </row>
    <row r="61" spans="1:14" x14ac:dyDescent="0.25">
      <c r="A61" s="1" t="s">
        <v>5</v>
      </c>
      <c r="B61" s="1">
        <v>1998</v>
      </c>
      <c r="C61" s="1">
        <v>7.1023560750000003</v>
      </c>
      <c r="D61" s="1">
        <v>0.2416387246653372</v>
      </c>
      <c r="I61" s="1" t="s">
        <v>5</v>
      </c>
      <c r="J61" s="1">
        <v>1998</v>
      </c>
      <c r="K61" s="1">
        <v>77.675729597504201</v>
      </c>
      <c r="L61" s="1">
        <v>2.2314726937417486</v>
      </c>
    </row>
    <row r="62" spans="1:14" x14ac:dyDescent="0.25">
      <c r="A62" s="1" t="s">
        <v>5</v>
      </c>
      <c r="B62" s="1">
        <v>1999</v>
      </c>
      <c r="C62" s="1">
        <v>5.2017548700000003</v>
      </c>
      <c r="D62" s="1">
        <v>0.31793930638148726</v>
      </c>
      <c r="I62" s="1" t="s">
        <v>5</v>
      </c>
      <c r="J62" s="1">
        <v>1999</v>
      </c>
      <c r="K62" s="1">
        <v>63.690753650418102</v>
      </c>
      <c r="L62" s="1">
        <v>1.5302148085666154</v>
      </c>
    </row>
    <row r="63" spans="1:14" x14ac:dyDescent="0.25">
      <c r="A63" s="1" t="s">
        <v>5</v>
      </c>
      <c r="B63" s="1">
        <v>2000</v>
      </c>
      <c r="C63" s="1">
        <v>6.2878629840000002</v>
      </c>
      <c r="D63" s="1">
        <v>0.25071116018958906</v>
      </c>
      <c r="I63" s="1" t="s">
        <v>5</v>
      </c>
      <c r="J63" s="1">
        <v>2000</v>
      </c>
      <c r="K63" s="1">
        <v>70.127101358506707</v>
      </c>
      <c r="L63" s="1">
        <v>1.8148894513122389</v>
      </c>
    </row>
    <row r="64" spans="1:14" x14ac:dyDescent="0.25">
      <c r="A64" s="1" t="s">
        <v>5</v>
      </c>
      <c r="B64" s="1">
        <v>2001</v>
      </c>
      <c r="C64" s="1">
        <v>6.4664758200000003</v>
      </c>
      <c r="D64" s="1">
        <v>0.33881235055271813</v>
      </c>
      <c r="I64" s="1" t="s">
        <v>5</v>
      </c>
      <c r="J64" s="1">
        <v>2001</v>
      </c>
      <c r="K64" s="1">
        <v>78.867097436280702</v>
      </c>
      <c r="L64" s="1">
        <v>6.9626515635415336</v>
      </c>
    </row>
    <row r="65" spans="1:12" x14ac:dyDescent="0.25">
      <c r="A65" s="1" t="s">
        <v>5</v>
      </c>
      <c r="B65" s="1">
        <v>2003</v>
      </c>
      <c r="C65" s="1">
        <v>5.72848766142857</v>
      </c>
      <c r="D65" s="1">
        <v>9.5407147499370473E-2</v>
      </c>
      <c r="I65" s="1" t="s">
        <v>5</v>
      </c>
      <c r="J65" s="1">
        <v>2003</v>
      </c>
      <c r="K65" s="1">
        <v>60.4122765135278</v>
      </c>
      <c r="L65" s="1">
        <v>0.97260788859944591</v>
      </c>
    </row>
    <row r="66" spans="1:12" x14ac:dyDescent="0.25">
      <c r="A66" s="1" t="s">
        <v>5</v>
      </c>
      <c r="B66" s="1">
        <v>2004</v>
      </c>
      <c r="C66" s="1">
        <v>7.4525581860000001</v>
      </c>
      <c r="D66" s="1">
        <v>0.19547044208579681</v>
      </c>
      <c r="I66" s="1" t="s">
        <v>5</v>
      </c>
      <c r="J66" s="1">
        <v>2004</v>
      </c>
      <c r="K66" s="1">
        <v>82.594897955478501</v>
      </c>
      <c r="L66" s="1">
        <v>1.9665843004758088</v>
      </c>
    </row>
    <row r="67" spans="1:12" x14ac:dyDescent="0.25">
      <c r="A67" s="1" t="s">
        <v>5</v>
      </c>
      <c r="B67" s="1">
        <v>2005</v>
      </c>
      <c r="C67" s="1">
        <v>6.3217625794285697</v>
      </c>
      <c r="D67" s="1">
        <v>0.10066326927985161</v>
      </c>
      <c r="I67" s="1" t="s">
        <v>5</v>
      </c>
      <c r="J67" s="1">
        <v>2005</v>
      </c>
      <c r="K67" s="1">
        <v>66.715024172986304</v>
      </c>
      <c r="L67" s="1">
        <v>0.69796749315465323</v>
      </c>
    </row>
    <row r="68" spans="1:12" x14ac:dyDescent="0.25">
      <c r="A68" s="1" t="s">
        <v>5</v>
      </c>
      <c r="B68" s="1">
        <v>2006</v>
      </c>
      <c r="C68" s="1">
        <v>8.1565609523076894</v>
      </c>
      <c r="D68" s="1">
        <v>7.0052988567248925E-2</v>
      </c>
      <c r="I68" s="1" t="s">
        <v>5</v>
      </c>
      <c r="J68" s="1">
        <v>2006</v>
      </c>
      <c r="K68" s="1">
        <v>83.828498589957604</v>
      </c>
      <c r="L68" s="1">
        <v>0.73263691497583205</v>
      </c>
    </row>
    <row r="69" spans="1:12" x14ac:dyDescent="0.25">
      <c r="A69" s="1" t="s">
        <v>5</v>
      </c>
      <c r="B69" s="1">
        <v>2007</v>
      </c>
      <c r="C69" s="1">
        <v>8.5671445199999994</v>
      </c>
      <c r="D69" s="1">
        <v>2.1065491088220367E-2</v>
      </c>
      <c r="I69" s="1" t="s">
        <v>5</v>
      </c>
      <c r="J69" s="1">
        <v>2007</v>
      </c>
      <c r="K69" s="1">
        <v>98.675507707602307</v>
      </c>
      <c r="L69" s="1">
        <v>8.7631698033791505E-2</v>
      </c>
    </row>
    <row r="70" spans="1:12" x14ac:dyDescent="0.25">
      <c r="A70" s="1" t="s">
        <v>5</v>
      </c>
      <c r="B70" s="1">
        <v>2008</v>
      </c>
      <c r="C70" s="1">
        <v>6.5497772799999998</v>
      </c>
      <c r="D70" s="1">
        <v>1.0687183860652074</v>
      </c>
      <c r="I70" s="1" t="s">
        <v>5</v>
      </c>
      <c r="J70" s="1">
        <v>2008</v>
      </c>
      <c r="K70" s="1">
        <v>74.339695074502302</v>
      </c>
      <c r="L70" s="1">
        <v>12.295542340455494</v>
      </c>
    </row>
    <row r="71" spans="1:12" x14ac:dyDescent="0.25">
      <c r="A71" s="1" t="s">
        <v>5</v>
      </c>
      <c r="B71" s="1">
        <v>2009</v>
      </c>
      <c r="C71" s="1">
        <v>6.77372772666667</v>
      </c>
      <c r="D71" s="1">
        <v>0.15048922489665922</v>
      </c>
      <c r="I71" s="1" t="s">
        <v>5</v>
      </c>
      <c r="J71" s="1">
        <v>2009</v>
      </c>
      <c r="K71" s="1">
        <v>72.944102633160895</v>
      </c>
      <c r="L71" s="1">
        <v>1.4460752212764552</v>
      </c>
    </row>
    <row r="72" spans="1:12" x14ac:dyDescent="0.25">
      <c r="A72" s="1" t="s">
        <v>5</v>
      </c>
      <c r="B72" s="1">
        <v>2010</v>
      </c>
      <c r="C72" s="1">
        <v>7.0338643559999996</v>
      </c>
      <c r="D72" s="1">
        <v>0.23828556275740082</v>
      </c>
      <c r="I72" s="1" t="s">
        <v>5</v>
      </c>
      <c r="J72" s="1">
        <v>2010</v>
      </c>
      <c r="K72" s="1">
        <v>73.212546185578802</v>
      </c>
      <c r="L72" s="1">
        <v>2.3601230238628381</v>
      </c>
    </row>
    <row r="73" spans="1:12" x14ac:dyDescent="0.25">
      <c r="A73" s="1" t="s">
        <v>5</v>
      </c>
      <c r="B73" s="1">
        <v>2011</v>
      </c>
      <c r="C73" s="1">
        <v>7.4851778614285696</v>
      </c>
      <c r="D73" s="1">
        <v>6.0417409482157014E-2</v>
      </c>
      <c r="I73" s="1" t="s">
        <v>5</v>
      </c>
      <c r="J73" s="1">
        <v>2011</v>
      </c>
      <c r="K73" s="1">
        <v>80.054580584895703</v>
      </c>
      <c r="L73" s="1">
        <v>0.6697461009897282</v>
      </c>
    </row>
    <row r="74" spans="1:12" x14ac:dyDescent="0.25">
      <c r="A74" s="1" t="s">
        <v>5</v>
      </c>
      <c r="B74" s="1">
        <v>2012</v>
      </c>
      <c r="C74" s="1">
        <v>7.3631997712499997</v>
      </c>
      <c r="D74" s="1">
        <v>0.13326264542544941</v>
      </c>
      <c r="I74" s="1" t="s">
        <v>5</v>
      </c>
      <c r="J74" s="1">
        <v>2012</v>
      </c>
      <c r="K74" s="1">
        <v>79.084675211765301</v>
      </c>
      <c r="L74" s="1">
        <v>1.3625481886183244</v>
      </c>
    </row>
    <row r="75" spans="1:12" x14ac:dyDescent="0.25">
      <c r="A75" s="1" t="s">
        <v>5</v>
      </c>
      <c r="B75" s="1">
        <v>2013</v>
      </c>
      <c r="C75" s="1">
        <v>7.5682629539999997</v>
      </c>
      <c r="D75" s="1">
        <v>0.12073824999797107</v>
      </c>
      <c r="I75" s="1" t="s">
        <v>5</v>
      </c>
      <c r="J75" s="1">
        <v>2013</v>
      </c>
      <c r="K75" s="1">
        <v>79.140292989634403</v>
      </c>
      <c r="L75" s="1">
        <v>1.0301472159895304</v>
      </c>
    </row>
    <row r="76" spans="1:12" x14ac:dyDescent="0.25">
      <c r="A76" s="1" t="s">
        <v>5</v>
      </c>
      <c r="B76" s="1">
        <v>2014</v>
      </c>
      <c r="C76" s="1">
        <v>6.7506672876923099</v>
      </c>
      <c r="D76" s="1">
        <v>6.4147112667046341E-2</v>
      </c>
      <c r="I76" s="1" t="s">
        <v>5</v>
      </c>
      <c r="J76" s="1">
        <v>2014</v>
      </c>
      <c r="K76" s="1">
        <v>72.504902756370001</v>
      </c>
      <c r="L76" s="1">
        <v>0.74424133826623817</v>
      </c>
    </row>
    <row r="77" spans="1:12" x14ac:dyDescent="0.25">
      <c r="A77" s="2" t="s">
        <v>7</v>
      </c>
      <c r="B77" s="2">
        <v>1990</v>
      </c>
      <c r="C77" s="2">
        <v>6.8244534449999996</v>
      </c>
      <c r="D77" s="2">
        <v>8.3610589971431767E-2</v>
      </c>
      <c r="I77" s="2" t="s">
        <v>7</v>
      </c>
      <c r="J77" s="2">
        <v>1990</v>
      </c>
      <c r="K77" s="2">
        <v>84.725427020561796</v>
      </c>
      <c r="L77" s="2">
        <v>1.1023702247989429</v>
      </c>
    </row>
    <row r="78" spans="1:12" x14ac:dyDescent="0.25">
      <c r="A78" s="2" t="s">
        <v>7</v>
      </c>
      <c r="B78" s="2">
        <v>1991</v>
      </c>
      <c r="C78" s="2">
        <v>5.8393396338461496</v>
      </c>
      <c r="D78" s="2">
        <v>0.12619946528851173</v>
      </c>
      <c r="I78" s="2" t="s">
        <v>7</v>
      </c>
      <c r="J78" s="2">
        <v>1991</v>
      </c>
      <c r="K78" s="2">
        <v>71.101629552459102</v>
      </c>
      <c r="L78" s="2">
        <v>1.9011211341150067</v>
      </c>
    </row>
    <row r="79" spans="1:12" x14ac:dyDescent="0.25">
      <c r="A79" s="2" t="s">
        <v>7</v>
      </c>
      <c r="B79" s="2">
        <v>1992</v>
      </c>
      <c r="C79" s="2">
        <v>7.1472561257142901</v>
      </c>
      <c r="D79" s="2">
        <v>2.437483155102502E-2</v>
      </c>
      <c r="I79" s="2" t="s">
        <v>7</v>
      </c>
      <c r="J79" s="2">
        <v>1992</v>
      </c>
      <c r="K79" s="2">
        <v>90.2041422461932</v>
      </c>
      <c r="L79" s="2">
        <v>0.27892805351405198</v>
      </c>
    </row>
    <row r="80" spans="1:12" x14ac:dyDescent="0.25">
      <c r="A80" s="2" t="s">
        <v>7</v>
      </c>
      <c r="B80" s="2">
        <v>1993</v>
      </c>
      <c r="C80" s="2">
        <v>6.3633965485714299</v>
      </c>
      <c r="D80" s="2">
        <v>0.22884660280990382</v>
      </c>
      <c r="I80" s="2" t="s">
        <v>7</v>
      </c>
      <c r="J80" s="2">
        <v>1993</v>
      </c>
      <c r="K80" s="2">
        <v>78.486074520458203</v>
      </c>
      <c r="L80" s="2">
        <v>2.9694073192562809</v>
      </c>
    </row>
    <row r="81" spans="1:12" x14ac:dyDescent="0.25">
      <c r="A81" s="2" t="s">
        <v>7</v>
      </c>
      <c r="B81" s="2">
        <v>1994</v>
      </c>
      <c r="C81" s="2">
        <v>6.1735741275000002</v>
      </c>
      <c r="D81" s="2">
        <v>0.2189716586333576</v>
      </c>
      <c r="I81" s="2" t="s">
        <v>7</v>
      </c>
      <c r="J81" s="2">
        <v>1994</v>
      </c>
      <c r="K81" s="2">
        <v>73.003675228860502</v>
      </c>
      <c r="L81" s="2">
        <v>2.3770748714648269</v>
      </c>
    </row>
    <row r="82" spans="1:12" x14ac:dyDescent="0.25">
      <c r="A82" s="2" t="s">
        <v>7</v>
      </c>
      <c r="B82" s="2">
        <v>1995</v>
      </c>
      <c r="C82" s="2">
        <v>7.6169639099999999</v>
      </c>
      <c r="D82" s="2">
        <v>0.2508784652102613</v>
      </c>
      <c r="I82" s="2" t="s">
        <v>7</v>
      </c>
      <c r="J82" s="2">
        <v>1996</v>
      </c>
      <c r="K82" s="2">
        <v>66.616683874143305</v>
      </c>
      <c r="L82" s="2">
        <v>2.3260423610221852</v>
      </c>
    </row>
    <row r="83" spans="1:12" x14ac:dyDescent="0.25">
      <c r="A83" s="2" t="s">
        <v>7</v>
      </c>
      <c r="B83" s="2">
        <v>1996</v>
      </c>
      <c r="C83" s="2">
        <v>5.7442409625000002</v>
      </c>
      <c r="D83" s="2">
        <v>0.17790951483778622</v>
      </c>
      <c r="I83" s="2" t="s">
        <v>7</v>
      </c>
      <c r="J83" s="2">
        <v>1997</v>
      </c>
      <c r="K83" s="2">
        <v>73.588804449565998</v>
      </c>
      <c r="L83" s="2">
        <v>1.9638300503870403</v>
      </c>
    </row>
    <row r="84" spans="1:12" x14ac:dyDescent="0.25">
      <c r="A84" s="2" t="s">
        <v>7</v>
      </c>
      <c r="B84" s="2">
        <v>1997</v>
      </c>
      <c r="C84" s="2">
        <v>6.7608894179999997</v>
      </c>
      <c r="D84" s="2">
        <v>0.15146632003428764</v>
      </c>
      <c r="I84" s="2" t="s">
        <v>7</v>
      </c>
      <c r="J84" s="2">
        <v>1998</v>
      </c>
      <c r="K84" s="2">
        <v>93.726091261632803</v>
      </c>
      <c r="L84" s="2">
        <v>0.42306010768228197</v>
      </c>
    </row>
    <row r="85" spans="1:12" x14ac:dyDescent="0.25">
      <c r="A85" s="2" t="s">
        <v>7</v>
      </c>
      <c r="B85" s="2">
        <v>1998</v>
      </c>
      <c r="C85" s="2">
        <v>7.5240274966666698</v>
      </c>
      <c r="D85" s="2">
        <v>4.0163268634859563E-2</v>
      </c>
      <c r="I85" s="2" t="s">
        <v>7</v>
      </c>
      <c r="J85" s="2">
        <v>1999</v>
      </c>
      <c r="K85" s="2">
        <v>63.0659346032241</v>
      </c>
      <c r="L85" s="2">
        <v>2.7162244826840309</v>
      </c>
    </row>
    <row r="86" spans="1:12" x14ac:dyDescent="0.25">
      <c r="A86" s="2" t="s">
        <v>7</v>
      </c>
      <c r="B86" s="2">
        <v>1999</v>
      </c>
      <c r="C86" s="2">
        <v>5.2470320399999997</v>
      </c>
      <c r="D86" s="2">
        <v>0.22303278520702899</v>
      </c>
      <c r="I86" s="2" t="s">
        <v>7</v>
      </c>
      <c r="J86" s="2">
        <v>2000</v>
      </c>
      <c r="K86" s="2">
        <v>78.024233274745598</v>
      </c>
      <c r="L86" s="2">
        <v>1.9159004082037994</v>
      </c>
    </row>
    <row r="87" spans="1:12" x14ac:dyDescent="0.25">
      <c r="A87" s="2" t="s">
        <v>7</v>
      </c>
      <c r="B87" s="2">
        <v>2000</v>
      </c>
      <c r="C87" s="2">
        <v>6.5580053371428599</v>
      </c>
      <c r="D87" s="2">
        <v>0.15072661114990205</v>
      </c>
      <c r="I87" s="2" t="s">
        <v>7</v>
      </c>
      <c r="J87" s="2">
        <v>2001</v>
      </c>
      <c r="K87" s="2">
        <v>85.004608112768096</v>
      </c>
      <c r="L87" s="2">
        <v>1.759635078297338</v>
      </c>
    </row>
    <row r="88" spans="1:12" x14ac:dyDescent="0.25">
      <c r="A88" s="2" t="s">
        <v>7</v>
      </c>
      <c r="B88" s="2">
        <v>2001</v>
      </c>
      <c r="C88" s="2">
        <v>7.0295446259999999</v>
      </c>
      <c r="D88" s="2">
        <v>0.15610626367999089</v>
      </c>
      <c r="I88" s="2" t="s">
        <v>7</v>
      </c>
      <c r="J88" s="2">
        <v>2002</v>
      </c>
      <c r="K88" s="2">
        <v>60.996151899266302</v>
      </c>
      <c r="L88" s="2">
        <v>1.4249793184538182</v>
      </c>
    </row>
    <row r="89" spans="1:12" x14ac:dyDescent="0.25">
      <c r="A89" s="2" t="s">
        <v>7</v>
      </c>
      <c r="B89" s="2">
        <v>2002</v>
      </c>
      <c r="C89" s="2">
        <v>4.77757085684211</v>
      </c>
      <c r="D89" s="2">
        <v>0.10369137813483481</v>
      </c>
      <c r="I89" s="2" t="s">
        <v>7</v>
      </c>
      <c r="J89" s="2">
        <v>2003</v>
      </c>
      <c r="K89" s="2">
        <v>56.7884849998376</v>
      </c>
      <c r="L89" s="2">
        <v>2.7670969619511556</v>
      </c>
    </row>
    <row r="90" spans="1:12" x14ac:dyDescent="0.25">
      <c r="A90" s="2" t="s">
        <v>7</v>
      </c>
      <c r="B90" s="2">
        <v>2003</v>
      </c>
      <c r="C90" s="2">
        <v>4.6863524180000002</v>
      </c>
      <c r="D90" s="2">
        <v>0.21594768684585794</v>
      </c>
      <c r="I90" s="2" t="s">
        <v>7</v>
      </c>
      <c r="J90" s="2">
        <v>2004</v>
      </c>
      <c r="K90" s="2">
        <v>67.534249357525496</v>
      </c>
      <c r="L90" s="2">
        <v>0.96728534523798393</v>
      </c>
    </row>
    <row r="91" spans="1:12" x14ac:dyDescent="0.25">
      <c r="A91" s="2" t="s">
        <v>7</v>
      </c>
      <c r="B91" s="2">
        <v>2004</v>
      </c>
      <c r="C91" s="2">
        <v>5.3598061676470596</v>
      </c>
      <c r="D91" s="2">
        <v>7.4738695538817471E-2</v>
      </c>
      <c r="I91" s="2" t="s">
        <v>7</v>
      </c>
      <c r="J91" s="2">
        <v>2005</v>
      </c>
      <c r="K91" s="2">
        <v>82.251664206907705</v>
      </c>
      <c r="L91" s="2">
        <v>0.84250834702631172</v>
      </c>
    </row>
    <row r="92" spans="1:12" x14ac:dyDescent="0.25">
      <c r="A92" s="2" t="s">
        <v>7</v>
      </c>
      <c r="B92" s="2">
        <v>2005</v>
      </c>
      <c r="C92" s="2">
        <v>6.9626004859459503</v>
      </c>
      <c r="D92" s="2">
        <v>6.4610724648772905E-2</v>
      </c>
      <c r="I92" s="2" t="s">
        <v>7</v>
      </c>
      <c r="J92" s="2">
        <v>2006</v>
      </c>
      <c r="K92" s="2">
        <v>86.176973605786401</v>
      </c>
      <c r="L92" s="2">
        <v>3.3830407294920573</v>
      </c>
    </row>
    <row r="93" spans="1:12" x14ac:dyDescent="0.25">
      <c r="A93" s="2" t="s">
        <v>7</v>
      </c>
      <c r="B93" s="2">
        <v>2006</v>
      </c>
      <c r="C93" s="2">
        <v>7.0660783425</v>
      </c>
      <c r="D93" s="2">
        <v>0.21790274841492271</v>
      </c>
      <c r="I93" s="2" t="s">
        <v>7</v>
      </c>
      <c r="J93" s="2">
        <v>2009</v>
      </c>
      <c r="K93" s="2">
        <v>81.613996636787604</v>
      </c>
      <c r="L93" s="2">
        <v>2.5016151392253283</v>
      </c>
    </row>
    <row r="94" spans="1:12" x14ac:dyDescent="0.25">
      <c r="A94" s="2" t="s">
        <v>7</v>
      </c>
      <c r="B94" s="2">
        <v>2009</v>
      </c>
      <c r="C94" s="2">
        <v>6.5451109049999996</v>
      </c>
      <c r="D94" s="2">
        <v>0.18070612758732674</v>
      </c>
      <c r="I94" s="2" t="s">
        <v>7</v>
      </c>
      <c r="J94" s="2">
        <v>2010</v>
      </c>
      <c r="K94" s="2">
        <v>75.620003933570501</v>
      </c>
      <c r="L94" s="2">
        <v>2.2714329745033428</v>
      </c>
    </row>
    <row r="95" spans="1:12" x14ac:dyDescent="0.25">
      <c r="A95" s="2" t="s">
        <v>7</v>
      </c>
      <c r="B95" s="2">
        <v>2010</v>
      </c>
      <c r="C95" s="2">
        <v>6.0820838459999997</v>
      </c>
      <c r="D95" s="2">
        <v>0.20184802944966576</v>
      </c>
      <c r="I95" s="2" t="s">
        <v>7</v>
      </c>
      <c r="J95" s="2">
        <v>2011</v>
      </c>
      <c r="K95" s="2">
        <v>80.643187993794399</v>
      </c>
      <c r="L95" s="2">
        <v>3.2743888792260414</v>
      </c>
    </row>
    <row r="96" spans="1:12" x14ac:dyDescent="0.25">
      <c r="A96" s="2" t="s">
        <v>7</v>
      </c>
      <c r="B96" s="2">
        <v>2011</v>
      </c>
      <c r="C96" s="2">
        <v>6.7757822014285702</v>
      </c>
      <c r="D96" s="2">
        <v>0.20145742643940273</v>
      </c>
      <c r="I96" s="2" t="s">
        <v>7</v>
      </c>
      <c r="J96" s="2">
        <v>2012</v>
      </c>
      <c r="K96" s="2">
        <v>80.566561560742997</v>
      </c>
      <c r="L96" s="2">
        <v>1.6886918591928901</v>
      </c>
    </row>
    <row r="97" spans="1:12" x14ac:dyDescent="0.25">
      <c r="A97" s="2" t="s">
        <v>7</v>
      </c>
      <c r="B97" s="2">
        <v>2012</v>
      </c>
      <c r="C97" s="2">
        <v>6.6111801087500002</v>
      </c>
      <c r="D97" s="2">
        <v>9.9031930790631467E-2</v>
      </c>
      <c r="I97" s="2" t="s">
        <v>7</v>
      </c>
      <c r="J97" s="2">
        <v>2013</v>
      </c>
      <c r="K97" s="2">
        <v>71.349799023835899</v>
      </c>
      <c r="L97" s="2">
        <v>1.1016647597247313</v>
      </c>
    </row>
    <row r="98" spans="1:12" x14ac:dyDescent="0.25">
      <c r="A98" s="2" t="s">
        <v>7</v>
      </c>
      <c r="B98" s="2">
        <v>2013</v>
      </c>
      <c r="C98" s="2">
        <v>6.1328597492307697</v>
      </c>
      <c r="D98" s="2">
        <v>0.11322603919755247</v>
      </c>
      <c r="I98" s="2" t="s">
        <v>7</v>
      </c>
      <c r="J98" s="2">
        <v>2014</v>
      </c>
      <c r="K98" s="2">
        <v>71.135691219089296</v>
      </c>
      <c r="L98" s="2">
        <v>0.99914535123732073</v>
      </c>
    </row>
    <row r="99" spans="1:12" x14ac:dyDescent="0.25">
      <c r="A99" s="2" t="s">
        <v>7</v>
      </c>
      <c r="B99" s="2">
        <v>2014</v>
      </c>
      <c r="C99" s="2">
        <v>5.83873219928571</v>
      </c>
      <c r="D99" s="2">
        <v>6.8539378376922588E-2</v>
      </c>
    </row>
  </sheetData>
  <mergeCells count="2">
    <mergeCell ref="A52:D52"/>
    <mergeCell ref="I52:L5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16" workbookViewId="0">
      <selection activeCell="C46" sqref="C46"/>
    </sheetView>
  </sheetViews>
  <sheetFormatPr defaultRowHeight="15" x14ac:dyDescent="0.25"/>
  <cols>
    <col min="1" max="1" width="29" bestFit="1" customWidth="1"/>
    <col min="6" max="6" width="22.5703125" bestFit="1" customWidth="1"/>
    <col min="14" max="14" width="22.5703125" bestFit="1" customWidth="1"/>
  </cols>
  <sheetData>
    <row r="1" spans="1:14" x14ac:dyDescent="0.25">
      <c r="A1" t="s">
        <v>21</v>
      </c>
      <c r="B1" t="s">
        <v>1</v>
      </c>
      <c r="C1" t="s">
        <v>20</v>
      </c>
      <c r="D1" t="s">
        <v>2</v>
      </c>
      <c r="E1" t="s">
        <v>3</v>
      </c>
      <c r="F1" t="s">
        <v>4</v>
      </c>
      <c r="J1" t="s">
        <v>1</v>
      </c>
      <c r="K1" t="s">
        <v>20</v>
      </c>
      <c r="L1" t="s">
        <v>2</v>
      </c>
      <c r="M1" t="s">
        <v>3</v>
      </c>
      <c r="N1" t="s">
        <v>4</v>
      </c>
    </row>
    <row r="2" spans="1:14" x14ac:dyDescent="0.25">
      <c r="A2" t="s">
        <v>22</v>
      </c>
      <c r="B2">
        <v>1990</v>
      </c>
      <c r="C2">
        <v>58</v>
      </c>
      <c r="D2" t="s">
        <v>6</v>
      </c>
      <c r="E2">
        <v>6.386928792</v>
      </c>
      <c r="F2">
        <v>0.13470527780922978</v>
      </c>
      <c r="J2">
        <v>1990</v>
      </c>
      <c r="K2">
        <v>58</v>
      </c>
      <c r="L2" t="s">
        <v>13</v>
      </c>
      <c r="M2">
        <v>78.719414731245394</v>
      </c>
      <c r="N2">
        <v>1.587566261136192</v>
      </c>
    </row>
    <row r="3" spans="1:14" x14ac:dyDescent="0.25">
      <c r="A3" t="s">
        <v>22</v>
      </c>
      <c r="B3">
        <v>1991</v>
      </c>
      <c r="C3">
        <v>31</v>
      </c>
      <c r="D3" t="s">
        <v>6</v>
      </c>
      <c r="E3">
        <v>5.5482932099999998</v>
      </c>
      <c r="F3">
        <v>0.10308584218700545</v>
      </c>
      <c r="J3">
        <v>1991</v>
      </c>
      <c r="K3">
        <v>31</v>
      </c>
      <c r="L3" t="s">
        <v>13</v>
      </c>
      <c r="M3">
        <v>65.8575813520834</v>
      </c>
      <c r="N3">
        <v>1.8311507093268955</v>
      </c>
    </row>
    <row r="4" spans="1:14" x14ac:dyDescent="0.25">
      <c r="A4" t="s">
        <v>22</v>
      </c>
      <c r="B4">
        <v>1992</v>
      </c>
      <c r="C4">
        <v>20</v>
      </c>
      <c r="D4" t="s">
        <v>6</v>
      </c>
      <c r="E4">
        <v>7.1166111839999999</v>
      </c>
      <c r="F4">
        <v>1.7063689089935184E-2</v>
      </c>
      <c r="J4">
        <v>1992</v>
      </c>
      <c r="K4">
        <v>19</v>
      </c>
      <c r="L4" t="s">
        <v>13</v>
      </c>
      <c r="M4">
        <v>89.555160597572495</v>
      </c>
      <c r="N4">
        <v>0.23465938484166807</v>
      </c>
    </row>
    <row r="5" spans="1:14" x14ac:dyDescent="0.25">
      <c r="A5" t="s">
        <v>22</v>
      </c>
      <c r="B5">
        <v>1993</v>
      </c>
      <c r="C5">
        <v>18</v>
      </c>
      <c r="D5" t="s">
        <v>6</v>
      </c>
      <c r="E5">
        <v>6.1363844519999997</v>
      </c>
      <c r="F5">
        <v>0.24657167797218321</v>
      </c>
      <c r="J5">
        <v>1993</v>
      </c>
      <c r="K5">
        <v>18</v>
      </c>
      <c r="L5" t="s">
        <v>13</v>
      </c>
      <c r="M5">
        <v>75.5787704016671</v>
      </c>
      <c r="N5">
        <v>3.1984827847620116</v>
      </c>
    </row>
    <row r="6" spans="1:14" x14ac:dyDescent="0.25">
      <c r="A6" t="s">
        <v>22</v>
      </c>
      <c r="B6">
        <v>1994</v>
      </c>
      <c r="C6">
        <v>19</v>
      </c>
      <c r="D6" t="s">
        <v>6</v>
      </c>
      <c r="E6">
        <v>5.8620336000000002</v>
      </c>
      <c r="F6">
        <v>0.24385090302062276</v>
      </c>
      <c r="J6">
        <v>1994</v>
      </c>
      <c r="K6">
        <v>19</v>
      </c>
      <c r="L6" t="s">
        <v>13</v>
      </c>
      <c r="M6">
        <v>69.897188247309799</v>
      </c>
      <c r="N6">
        <v>2.8258752619448382</v>
      </c>
    </row>
    <row r="7" spans="1:14" x14ac:dyDescent="0.25">
      <c r="A7" t="s">
        <v>22</v>
      </c>
      <c r="B7">
        <v>1996</v>
      </c>
      <c r="C7">
        <v>25</v>
      </c>
      <c r="D7" t="s">
        <v>6</v>
      </c>
      <c r="E7">
        <v>5.4957936342857101</v>
      </c>
      <c r="F7">
        <v>0.17444293334245101</v>
      </c>
      <c r="J7">
        <v>1996</v>
      </c>
      <c r="K7">
        <v>25</v>
      </c>
      <c r="L7" t="s">
        <v>13</v>
      </c>
      <c r="M7">
        <v>64.661657897408404</v>
      </c>
      <c r="N7">
        <v>2.2535063369367978</v>
      </c>
    </row>
    <row r="8" spans="1:14" x14ac:dyDescent="0.25">
      <c r="A8" t="s">
        <v>22</v>
      </c>
      <c r="B8">
        <v>1998</v>
      </c>
      <c r="C8">
        <v>37</v>
      </c>
      <c r="D8" t="s">
        <v>6</v>
      </c>
      <c r="E8">
        <v>7.5040109700000004</v>
      </c>
      <c r="F8">
        <v>6.9137285034539198E-2</v>
      </c>
      <c r="J8">
        <v>1998</v>
      </c>
      <c r="K8">
        <v>37</v>
      </c>
      <c r="L8" t="s">
        <v>13</v>
      </c>
      <c r="M8">
        <v>93.658472067101798</v>
      </c>
      <c r="N8">
        <v>0.70675270243797972</v>
      </c>
    </row>
    <row r="9" spans="1:14" x14ac:dyDescent="0.25">
      <c r="A9" t="s">
        <v>22</v>
      </c>
      <c r="B9">
        <v>1999</v>
      </c>
      <c r="C9">
        <v>18</v>
      </c>
      <c r="D9" t="s">
        <v>6</v>
      </c>
      <c r="E9">
        <v>5.0988813000000004</v>
      </c>
      <c r="F9">
        <v>0.13364322793773559</v>
      </c>
      <c r="J9">
        <v>1999</v>
      </c>
      <c r="K9">
        <v>18</v>
      </c>
      <c r="L9" t="s">
        <v>13</v>
      </c>
      <c r="M9">
        <v>61.1552675016137</v>
      </c>
      <c r="N9">
        <v>2.1370231691263508</v>
      </c>
    </row>
    <row r="10" spans="1:14" x14ac:dyDescent="0.25">
      <c r="A10" t="s">
        <v>22</v>
      </c>
      <c r="B10">
        <v>2000</v>
      </c>
      <c r="C10">
        <v>29</v>
      </c>
      <c r="D10" t="s">
        <v>6</v>
      </c>
      <c r="E10">
        <v>5.6787250575000003</v>
      </c>
      <c r="F10">
        <v>0.12671468984350157</v>
      </c>
      <c r="J10">
        <v>2000</v>
      </c>
      <c r="K10">
        <v>29</v>
      </c>
      <c r="L10" t="s">
        <v>13</v>
      </c>
      <c r="M10">
        <v>66.892343275587294</v>
      </c>
      <c r="N10">
        <v>1.6636913693727118</v>
      </c>
    </row>
    <row r="11" spans="1:14" x14ac:dyDescent="0.25">
      <c r="A11" t="s">
        <v>22</v>
      </c>
      <c r="B11">
        <v>2001</v>
      </c>
      <c r="C11">
        <v>14</v>
      </c>
      <c r="D11" t="s">
        <v>6</v>
      </c>
      <c r="E11">
        <v>6.75589773</v>
      </c>
      <c r="F11">
        <v>0.31387080652273336</v>
      </c>
      <c r="J11">
        <v>2001</v>
      </c>
      <c r="K11">
        <v>14</v>
      </c>
      <c r="L11" t="s">
        <v>13</v>
      </c>
      <c r="M11">
        <v>83.761503904770805</v>
      </c>
      <c r="N11">
        <v>4.546660079616446</v>
      </c>
    </row>
    <row r="12" spans="1:14" x14ac:dyDescent="0.25">
      <c r="A12" t="s">
        <v>22</v>
      </c>
      <c r="B12">
        <v>2002</v>
      </c>
      <c r="C12">
        <v>41</v>
      </c>
      <c r="D12" t="s">
        <v>6</v>
      </c>
      <c r="E12">
        <v>4.77567241090909</v>
      </c>
      <c r="F12">
        <v>0.13344026391456565</v>
      </c>
      <c r="J12">
        <v>2002</v>
      </c>
      <c r="K12">
        <v>41</v>
      </c>
      <c r="L12" t="s">
        <v>13</v>
      </c>
      <c r="M12">
        <v>60.6795159826301</v>
      </c>
      <c r="N12">
        <v>1.9111153357489907</v>
      </c>
    </row>
    <row r="13" spans="1:14" x14ac:dyDescent="0.25">
      <c r="A13" t="s">
        <v>22</v>
      </c>
      <c r="B13">
        <v>2003</v>
      </c>
      <c r="C13">
        <v>26</v>
      </c>
      <c r="D13" t="s">
        <v>6</v>
      </c>
      <c r="E13">
        <v>3.54812108571429</v>
      </c>
      <c r="F13">
        <v>0.22454238929275683</v>
      </c>
      <c r="J13">
        <v>2003</v>
      </c>
      <c r="K13">
        <v>26</v>
      </c>
      <c r="L13" t="s">
        <v>13</v>
      </c>
      <c r="M13">
        <v>41.468837054873603</v>
      </c>
      <c r="N13">
        <v>2.3947857898885485</v>
      </c>
    </row>
    <row r="14" spans="1:14" x14ac:dyDescent="0.25">
      <c r="A14" t="s">
        <v>22</v>
      </c>
      <c r="B14">
        <v>2004</v>
      </c>
      <c r="C14">
        <v>66</v>
      </c>
      <c r="D14" t="s">
        <v>6</v>
      </c>
      <c r="E14">
        <v>5.0050518705882396</v>
      </c>
      <c r="F14">
        <v>6.8856587382985529E-2</v>
      </c>
      <c r="J14">
        <v>2004</v>
      </c>
      <c r="K14">
        <v>66</v>
      </c>
      <c r="L14" t="s">
        <v>13</v>
      </c>
      <c r="M14">
        <v>62.811655033404499</v>
      </c>
      <c r="N14">
        <v>0.80424781765975828</v>
      </c>
    </row>
    <row r="15" spans="1:14" x14ac:dyDescent="0.25">
      <c r="A15" t="s">
        <v>22</v>
      </c>
      <c r="B15">
        <v>2005</v>
      </c>
      <c r="C15">
        <v>28</v>
      </c>
      <c r="D15" t="s">
        <v>6</v>
      </c>
      <c r="E15">
        <v>6.4940398114285696</v>
      </c>
      <c r="F15">
        <v>0.15886051071119264</v>
      </c>
      <c r="J15">
        <v>2005</v>
      </c>
      <c r="K15">
        <v>28</v>
      </c>
      <c r="L15" t="s">
        <v>13</v>
      </c>
      <c r="M15">
        <v>75.187032757006705</v>
      </c>
      <c r="N15">
        <v>1.5068241396387676</v>
      </c>
    </row>
    <row r="16" spans="1:14" x14ac:dyDescent="0.25">
      <c r="A16" t="s">
        <v>22</v>
      </c>
      <c r="B16">
        <v>2006</v>
      </c>
      <c r="C16">
        <v>24</v>
      </c>
      <c r="D16" t="s">
        <v>6</v>
      </c>
      <c r="E16">
        <v>6.7471439914285698</v>
      </c>
      <c r="F16">
        <v>0.46738976635919566</v>
      </c>
      <c r="J16">
        <v>2006</v>
      </c>
      <c r="K16">
        <v>24</v>
      </c>
      <c r="L16" t="s">
        <v>13</v>
      </c>
      <c r="M16">
        <v>81.734001050644693</v>
      </c>
      <c r="N16">
        <v>7.4520772545520266</v>
      </c>
    </row>
    <row r="17" spans="1:14" x14ac:dyDescent="0.25">
      <c r="A17" t="s">
        <v>22</v>
      </c>
      <c r="B17">
        <v>2009</v>
      </c>
      <c r="C17">
        <v>14</v>
      </c>
      <c r="D17" t="s">
        <v>6</v>
      </c>
      <c r="E17">
        <v>6.0984988199999997</v>
      </c>
      <c r="F17">
        <v>0.35986636853261872</v>
      </c>
      <c r="J17">
        <v>2009</v>
      </c>
      <c r="K17">
        <v>14</v>
      </c>
      <c r="L17" t="s">
        <v>13</v>
      </c>
      <c r="M17">
        <v>75.193681479937794</v>
      </c>
      <c r="N17">
        <v>5.3990414626485776</v>
      </c>
    </row>
    <row r="18" spans="1:14" x14ac:dyDescent="0.25">
      <c r="A18" t="s">
        <v>22</v>
      </c>
      <c r="B18">
        <v>2010</v>
      </c>
      <c r="C18">
        <v>15</v>
      </c>
      <c r="D18" t="s">
        <v>6</v>
      </c>
      <c r="E18">
        <v>5.8913117699999997</v>
      </c>
      <c r="F18">
        <v>0.16391311419193261</v>
      </c>
      <c r="J18">
        <v>2010</v>
      </c>
      <c r="K18">
        <v>15</v>
      </c>
      <c r="L18" t="s">
        <v>13</v>
      </c>
      <c r="M18">
        <v>73.9000596931686</v>
      </c>
      <c r="N18">
        <v>2.5722952601795885</v>
      </c>
    </row>
    <row r="19" spans="1:14" x14ac:dyDescent="0.25">
      <c r="A19" t="s">
        <v>22</v>
      </c>
      <c r="B19">
        <v>2011</v>
      </c>
      <c r="C19">
        <v>21</v>
      </c>
      <c r="D19" t="s">
        <v>6</v>
      </c>
      <c r="E19">
        <v>6.4330912400000004</v>
      </c>
      <c r="F19">
        <v>0.40300694871431475</v>
      </c>
      <c r="J19">
        <v>2011</v>
      </c>
      <c r="K19">
        <v>21</v>
      </c>
      <c r="L19" t="s">
        <v>13</v>
      </c>
      <c r="M19">
        <v>76.688056864343594</v>
      </c>
      <c r="N19">
        <v>5.9172152200271082</v>
      </c>
    </row>
    <row r="20" spans="1:14" x14ac:dyDescent="0.25">
      <c r="A20" t="s">
        <v>22</v>
      </c>
      <c r="B20">
        <v>2012</v>
      </c>
      <c r="C20">
        <v>19</v>
      </c>
      <c r="D20" t="s">
        <v>6</v>
      </c>
      <c r="E20">
        <v>6.2392686880000001</v>
      </c>
      <c r="F20">
        <v>0.15794573559297645</v>
      </c>
      <c r="J20">
        <v>2012</v>
      </c>
      <c r="K20">
        <v>19</v>
      </c>
      <c r="L20" t="s">
        <v>13</v>
      </c>
      <c r="M20">
        <v>77.153350089903597</v>
      </c>
      <c r="N20">
        <v>2.6936265271759052</v>
      </c>
    </row>
    <row r="21" spans="1:14" x14ac:dyDescent="0.25">
      <c r="A21" t="s">
        <v>22</v>
      </c>
      <c r="B21">
        <v>2013</v>
      </c>
      <c r="C21">
        <v>17</v>
      </c>
      <c r="D21" t="s">
        <v>6</v>
      </c>
      <c r="E21">
        <v>6.0277832399999998</v>
      </c>
      <c r="F21">
        <v>9.9818630043265064E-2</v>
      </c>
      <c r="J21">
        <v>2013</v>
      </c>
      <c r="K21">
        <v>17</v>
      </c>
      <c r="L21" t="s">
        <v>13</v>
      </c>
      <c r="M21">
        <v>70.6093459396306</v>
      </c>
      <c r="N21">
        <v>1.5264748760787501</v>
      </c>
    </row>
    <row r="22" spans="1:14" x14ac:dyDescent="0.25">
      <c r="A22" t="s">
        <v>22</v>
      </c>
      <c r="B22">
        <v>2014</v>
      </c>
      <c r="C22">
        <v>36</v>
      </c>
      <c r="D22" t="s">
        <v>6</v>
      </c>
      <c r="E22">
        <v>5.6257105933333298</v>
      </c>
      <c r="F22">
        <v>0.13191807098443126</v>
      </c>
      <c r="J22">
        <v>2014</v>
      </c>
      <c r="K22">
        <v>36</v>
      </c>
      <c r="L22" t="s">
        <v>13</v>
      </c>
      <c r="M22">
        <v>67.9727652963727</v>
      </c>
      <c r="N22">
        <v>2.0084135191583155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topLeftCell="S16" zoomScale="120" zoomScaleNormal="120" workbookViewId="0">
      <selection activeCell="X35" sqref="X35"/>
    </sheetView>
  </sheetViews>
  <sheetFormatPr defaultRowHeight="15" x14ac:dyDescent="0.25"/>
  <cols>
    <col min="1" max="1" width="13.42578125" bestFit="1" customWidth="1"/>
    <col min="6" max="6" width="22.5703125" bestFit="1" customWidth="1"/>
    <col min="7" max="7" width="14.85546875" customWidth="1"/>
    <col min="8" max="8" width="20" customWidth="1"/>
    <col min="9" max="9" width="18.85546875" customWidth="1"/>
    <col min="10" max="11" width="14.5703125" customWidth="1"/>
    <col min="13" max="13" width="13.42578125" bestFit="1" customWidth="1"/>
    <col min="21" max="21" width="15.7109375" customWidth="1"/>
    <col min="22" max="22" width="10.5703125" customWidth="1"/>
    <col min="23" max="23" width="10.42578125" customWidth="1"/>
    <col min="24" max="24" width="11.28515625" bestFit="1" customWidth="1"/>
  </cols>
  <sheetData>
    <row r="1" spans="1:23" x14ac:dyDescent="0.25">
      <c r="A1" s="7" t="s">
        <v>0</v>
      </c>
      <c r="B1" s="7" t="s">
        <v>1</v>
      </c>
      <c r="C1" s="7" t="s">
        <v>20</v>
      </c>
      <c r="D1" s="7" t="s">
        <v>2</v>
      </c>
      <c r="E1" s="7" t="s">
        <v>3</v>
      </c>
      <c r="F1" s="7" t="s">
        <v>4</v>
      </c>
      <c r="G1" s="7" t="s">
        <v>25</v>
      </c>
      <c r="H1" s="7" t="s">
        <v>26</v>
      </c>
      <c r="I1" s="7" t="s">
        <v>27</v>
      </c>
      <c r="J1" s="8" t="s">
        <v>24</v>
      </c>
      <c r="K1" s="8" t="s">
        <v>29</v>
      </c>
      <c r="M1" s="7" t="s">
        <v>0</v>
      </c>
      <c r="N1" s="7" t="s">
        <v>1</v>
      </c>
      <c r="O1" s="7" t="s">
        <v>20</v>
      </c>
      <c r="P1" s="7" t="s">
        <v>2</v>
      </c>
      <c r="Q1" s="7" t="s">
        <v>3</v>
      </c>
      <c r="R1" s="7" t="s">
        <v>4</v>
      </c>
    </row>
    <row r="2" spans="1:23" x14ac:dyDescent="0.25">
      <c r="A2" s="9" t="s">
        <v>8</v>
      </c>
      <c r="B2" s="9">
        <v>1990</v>
      </c>
      <c r="C2" s="9">
        <v>123</v>
      </c>
      <c r="D2" s="9" t="s">
        <v>6</v>
      </c>
      <c r="E2" s="8">
        <v>1.83747998903226</v>
      </c>
      <c r="F2" s="9">
        <v>9.3914910650992015E-2</v>
      </c>
      <c r="G2" s="10">
        <v>3.678636569</v>
      </c>
      <c r="H2" s="10">
        <f>(G2)-(E2)</f>
        <v>1.8411565799677401</v>
      </c>
      <c r="I2" s="10">
        <f>(H2)^2</f>
        <v>3.3898575519585052</v>
      </c>
      <c r="J2" s="8">
        <f>(E2)-(I30)</f>
        <v>1.6684244333283518</v>
      </c>
      <c r="K2" s="8">
        <f>(E2)+(I30)</f>
        <v>2.0065355447361681</v>
      </c>
      <c r="M2" s="9" t="s">
        <v>8</v>
      </c>
      <c r="N2" s="9">
        <v>1990</v>
      </c>
      <c r="O2" s="9">
        <v>117</v>
      </c>
      <c r="P2" s="9" t="s">
        <v>13</v>
      </c>
      <c r="Q2" s="8">
        <v>20.944600516717198</v>
      </c>
      <c r="R2" s="9">
        <v>1.098545627817229</v>
      </c>
    </row>
    <row r="3" spans="1:23" x14ac:dyDescent="0.25">
      <c r="A3" s="9" t="s">
        <v>8</v>
      </c>
      <c r="B3" s="9">
        <v>1991</v>
      </c>
      <c r="C3" s="9">
        <v>103</v>
      </c>
      <c r="D3" s="9" t="s">
        <v>6</v>
      </c>
      <c r="E3" s="8">
        <v>2.92076513307692</v>
      </c>
      <c r="F3" s="9">
        <v>0.12338940345577919</v>
      </c>
      <c r="G3" s="10">
        <v>3.678636569</v>
      </c>
      <c r="H3" s="10">
        <f>(G3)-(E3)</f>
        <v>0.75787143592308004</v>
      </c>
      <c r="I3" s="10">
        <f t="shared" ref="I3:I25" si="0">(H3)^2</f>
        <v>0.57436911338811125</v>
      </c>
      <c r="J3" s="8">
        <f>(E3)-(I30)</f>
        <v>2.7517095773730116</v>
      </c>
      <c r="K3" s="8">
        <f>(E3)+(I30)</f>
        <v>3.0898206887808284</v>
      </c>
      <c r="M3" s="9" t="s">
        <v>8</v>
      </c>
      <c r="N3" s="9">
        <v>1991</v>
      </c>
      <c r="O3" s="9">
        <v>102</v>
      </c>
      <c r="P3" s="9" t="s">
        <v>13</v>
      </c>
      <c r="Q3" s="8">
        <v>31.4629798926176</v>
      </c>
      <c r="R3" s="9">
        <v>1.3962214716912669</v>
      </c>
      <c r="U3" t="s">
        <v>15</v>
      </c>
    </row>
    <row r="4" spans="1:23" x14ac:dyDescent="0.25">
      <c r="A4" s="9" t="s">
        <v>8</v>
      </c>
      <c r="B4" s="9">
        <v>1992</v>
      </c>
      <c r="C4" s="9">
        <v>161</v>
      </c>
      <c r="D4" s="9" t="s">
        <v>6</v>
      </c>
      <c r="E4" s="8">
        <v>3.15058551512195</v>
      </c>
      <c r="F4" s="9">
        <v>0.12905492246697539</v>
      </c>
      <c r="G4" s="10">
        <v>3.678636569</v>
      </c>
      <c r="H4" s="10">
        <f t="shared" ref="H4:H26" si="1">(G4)-(E4)</f>
        <v>0.52805105387805007</v>
      </c>
      <c r="I4" s="10">
        <f t="shared" si="0"/>
        <v>0.27883791550171932</v>
      </c>
      <c r="J4" s="8">
        <f>(E4)-(I30)</f>
        <v>2.981529959418042</v>
      </c>
      <c r="K4" s="8">
        <f>(E4)+(I30)</f>
        <v>3.3196410708258579</v>
      </c>
      <c r="M4" s="9" t="s">
        <v>8</v>
      </c>
      <c r="N4" s="9">
        <v>1992</v>
      </c>
      <c r="O4" s="9">
        <v>158</v>
      </c>
      <c r="P4" s="9" t="s">
        <v>13</v>
      </c>
      <c r="Q4" s="8">
        <v>34.478980132590898</v>
      </c>
      <c r="R4" s="9">
        <v>1.4326970086817863</v>
      </c>
      <c r="T4" t="s">
        <v>6</v>
      </c>
      <c r="U4" t="s">
        <v>16</v>
      </c>
    </row>
    <row r="5" spans="1:23" x14ac:dyDescent="0.25">
      <c r="A5" s="9" t="s">
        <v>8</v>
      </c>
      <c r="B5" s="9">
        <v>1993</v>
      </c>
      <c r="C5" s="9">
        <v>110</v>
      </c>
      <c r="D5" s="9" t="s">
        <v>6</v>
      </c>
      <c r="E5" s="8">
        <v>4.5490070978571397</v>
      </c>
      <c r="F5" s="9">
        <v>0.16020426823478739</v>
      </c>
      <c r="G5" s="10">
        <v>3.678636569</v>
      </c>
      <c r="H5" s="10">
        <f t="shared" si="1"/>
        <v>-0.87037052885713972</v>
      </c>
      <c r="I5" s="10">
        <f t="shared" si="0"/>
        <v>0.75754485750305711</v>
      </c>
      <c r="J5" s="8">
        <f>(E5)-(I30)</f>
        <v>4.3799515421532318</v>
      </c>
      <c r="K5" s="8">
        <f>(E5)+(I30)</f>
        <v>4.7180626535610477</v>
      </c>
      <c r="M5" s="9" t="s">
        <v>8</v>
      </c>
      <c r="N5" s="9">
        <v>1993</v>
      </c>
      <c r="O5" s="9">
        <v>107</v>
      </c>
      <c r="P5" s="9" t="s">
        <v>13</v>
      </c>
      <c r="Q5" s="8">
        <v>49.7908854972992</v>
      </c>
      <c r="R5" s="9">
        <v>1.8471903704274872</v>
      </c>
      <c r="U5" t="s">
        <v>17</v>
      </c>
    </row>
    <row r="6" spans="1:23" x14ac:dyDescent="0.25">
      <c r="A6" s="9" t="s">
        <v>8</v>
      </c>
      <c r="B6" s="9">
        <v>1994</v>
      </c>
      <c r="C6" s="9">
        <v>123</v>
      </c>
      <c r="D6" s="9" t="s">
        <v>6</v>
      </c>
      <c r="E6" s="8">
        <v>3.7238136987096802</v>
      </c>
      <c r="F6" s="9">
        <v>0.14472798447111435</v>
      </c>
      <c r="G6" s="10">
        <v>3.678636569</v>
      </c>
      <c r="H6" s="10">
        <f t="shared" si="1"/>
        <v>-4.5177129709680131E-2</v>
      </c>
      <c r="I6" s="10">
        <f t="shared" si="0"/>
        <v>2.040973048805263E-3</v>
      </c>
      <c r="J6" s="8">
        <f>(E6)-(I30)</f>
        <v>3.5547581430057722</v>
      </c>
      <c r="K6" s="8">
        <f>(E6)+(I30)</f>
        <v>3.8928692544135881</v>
      </c>
      <c r="M6" s="9" t="s">
        <v>8</v>
      </c>
      <c r="N6" s="9">
        <v>1994</v>
      </c>
      <c r="O6" s="9">
        <v>116</v>
      </c>
      <c r="P6" s="9" t="s">
        <v>13</v>
      </c>
      <c r="Q6" s="8">
        <v>40.158716888723703</v>
      </c>
      <c r="R6" s="9">
        <v>1.6950133349576066</v>
      </c>
      <c r="T6" t="s">
        <v>13</v>
      </c>
      <c r="U6" t="s">
        <v>18</v>
      </c>
    </row>
    <row r="7" spans="1:23" x14ac:dyDescent="0.25">
      <c r="A7" s="9" t="s">
        <v>8</v>
      </c>
      <c r="B7" s="9">
        <v>1995</v>
      </c>
      <c r="C7" s="9">
        <v>117</v>
      </c>
      <c r="D7" s="9" t="s">
        <v>6</v>
      </c>
      <c r="E7" s="8">
        <v>2.8285912020000001</v>
      </c>
      <c r="F7" s="9">
        <v>0.14152157958086867</v>
      </c>
      <c r="G7" s="10">
        <v>3.678636569</v>
      </c>
      <c r="H7" s="10">
        <f t="shared" si="1"/>
        <v>0.85004536699999989</v>
      </c>
      <c r="I7" s="10">
        <f t="shared" si="0"/>
        <v>0.72257712595816448</v>
      </c>
      <c r="J7" s="8">
        <f>(E7)-(I30)</f>
        <v>2.6595356462960922</v>
      </c>
      <c r="K7" s="8">
        <f>(E7)+(I30)</f>
        <v>2.9976467577039081</v>
      </c>
      <c r="M7" s="9" t="s">
        <v>8</v>
      </c>
      <c r="N7" s="9">
        <v>1995</v>
      </c>
      <c r="O7" s="9">
        <v>87</v>
      </c>
      <c r="P7" s="9" t="s">
        <v>13</v>
      </c>
      <c r="Q7" s="8">
        <v>28.714058988832299</v>
      </c>
      <c r="R7" s="9">
        <v>1.8204285150631649</v>
      </c>
      <c r="U7" t="s">
        <v>19</v>
      </c>
    </row>
    <row r="8" spans="1:23" x14ac:dyDescent="0.25">
      <c r="A8" s="9" t="s">
        <v>8</v>
      </c>
      <c r="B8" s="9">
        <v>1996</v>
      </c>
      <c r="C8" s="9">
        <v>91</v>
      </c>
      <c r="D8" s="9" t="s">
        <v>6</v>
      </c>
      <c r="E8" s="8">
        <v>4.3691738660869603</v>
      </c>
      <c r="F8" s="9">
        <v>0.1835132731178771</v>
      </c>
      <c r="G8" s="10">
        <v>3.678636569</v>
      </c>
      <c r="H8" s="10">
        <f t="shared" si="1"/>
        <v>-0.69053729708696032</v>
      </c>
      <c r="I8" s="10">
        <f t="shared" si="0"/>
        <v>0.47684175866816492</v>
      </c>
      <c r="J8" s="8">
        <f>(E8)-(I30)</f>
        <v>4.2001183103830524</v>
      </c>
      <c r="K8" s="8">
        <f>(E8)+(I30)</f>
        <v>4.5382294217908683</v>
      </c>
      <c r="M8" s="9" t="s">
        <v>8</v>
      </c>
      <c r="N8" s="9">
        <v>1996</v>
      </c>
      <c r="O8" s="9">
        <v>90</v>
      </c>
      <c r="P8" s="9" t="s">
        <v>13</v>
      </c>
      <c r="Q8" s="8">
        <v>47.311393730108897</v>
      </c>
      <c r="R8" s="9">
        <v>1.8697606697730746</v>
      </c>
    </row>
    <row r="9" spans="1:23" x14ac:dyDescent="0.25">
      <c r="A9" s="9" t="s">
        <v>8</v>
      </c>
      <c r="B9" s="9">
        <v>1997</v>
      </c>
      <c r="C9" s="9">
        <v>101</v>
      </c>
      <c r="D9" s="9" t="s">
        <v>6</v>
      </c>
      <c r="E9" s="8">
        <v>4.7136992215384597</v>
      </c>
      <c r="F9" s="9">
        <v>0.13468453734673894</v>
      </c>
      <c r="G9" s="10">
        <v>3.678636569</v>
      </c>
      <c r="H9" s="10">
        <f t="shared" si="1"/>
        <v>-1.0350626525384596</v>
      </c>
      <c r="I9" s="10">
        <f t="shared" si="0"/>
        <v>1.0713546946799519</v>
      </c>
      <c r="J9" s="8">
        <f>(E9)-(I30)</f>
        <v>4.5446436658345517</v>
      </c>
      <c r="K9" s="8">
        <f>(E9)+(I30)</f>
        <v>4.8827547772423676</v>
      </c>
      <c r="M9" s="9" t="s">
        <v>8</v>
      </c>
      <c r="N9" s="9">
        <v>1997</v>
      </c>
      <c r="O9" s="9">
        <v>95</v>
      </c>
      <c r="P9" s="9" t="s">
        <v>13</v>
      </c>
      <c r="Q9" s="8">
        <v>52.270977197232</v>
      </c>
      <c r="R9" s="9">
        <v>1.5568769130059619</v>
      </c>
      <c r="T9" t="s">
        <v>6</v>
      </c>
    </row>
    <row r="10" spans="1:23" x14ac:dyDescent="0.25">
      <c r="A10" s="9" t="s">
        <v>8</v>
      </c>
      <c r="B10" s="9">
        <v>1998</v>
      </c>
      <c r="C10" s="9">
        <v>93</v>
      </c>
      <c r="D10" s="9" t="s">
        <v>6</v>
      </c>
      <c r="E10" s="8">
        <v>4.0567331050000002</v>
      </c>
      <c r="F10" s="9">
        <v>0.1742879229457461</v>
      </c>
      <c r="G10" s="10">
        <v>3.678636569</v>
      </c>
      <c r="H10" s="10">
        <f t="shared" si="1"/>
        <v>-0.37809653600000015</v>
      </c>
      <c r="I10" s="10">
        <f t="shared" si="0"/>
        <v>0.14295699053519942</v>
      </c>
      <c r="J10" s="8">
        <f>(E10)-(I30)</f>
        <v>3.8876775492960922</v>
      </c>
      <c r="K10" s="8">
        <f>(E10)+(I30)</f>
        <v>4.2257886607039081</v>
      </c>
      <c r="M10" s="9" t="s">
        <v>8</v>
      </c>
      <c r="N10" s="9">
        <v>1998</v>
      </c>
      <c r="O10" s="9">
        <v>93</v>
      </c>
      <c r="P10" s="9" t="s">
        <v>13</v>
      </c>
      <c r="Q10" s="8">
        <v>45.813673998396197</v>
      </c>
      <c r="R10" s="9">
        <v>2.0963419200100644</v>
      </c>
      <c r="T10" s="13">
        <v>1990</v>
      </c>
      <c r="U10" s="13" t="s">
        <v>33</v>
      </c>
    </row>
    <row r="11" spans="1:23" x14ac:dyDescent="0.25">
      <c r="A11" s="9" t="s">
        <v>8</v>
      </c>
      <c r="B11" s="9">
        <v>1999</v>
      </c>
      <c r="C11" s="9">
        <v>110</v>
      </c>
      <c r="D11" s="9" t="s">
        <v>6</v>
      </c>
      <c r="E11" s="8">
        <v>3.4966157335714301</v>
      </c>
      <c r="F11" s="9">
        <v>0.10880088160084485</v>
      </c>
      <c r="G11" s="10">
        <v>3.678636569</v>
      </c>
      <c r="H11" s="10">
        <f t="shared" si="1"/>
        <v>0.18202083542856995</v>
      </c>
      <c r="I11" s="10">
        <f t="shared" si="0"/>
        <v>3.3131584530114548E-2</v>
      </c>
      <c r="J11" s="8">
        <f>(E11)-(I30)</f>
        <v>3.3275601778675217</v>
      </c>
      <c r="K11" s="8">
        <f>(E11)+(I30)</f>
        <v>3.6656712892753385</v>
      </c>
      <c r="M11" s="9" t="s">
        <v>8</v>
      </c>
      <c r="N11" s="9">
        <v>1999</v>
      </c>
      <c r="O11" s="9">
        <v>75</v>
      </c>
      <c r="P11" s="9" t="s">
        <v>13</v>
      </c>
      <c r="Q11" s="8">
        <v>38.475287051851801</v>
      </c>
      <c r="R11" s="9">
        <v>1.5440130348626584</v>
      </c>
      <c r="T11" t="s">
        <v>32</v>
      </c>
      <c r="U11" s="13" t="s">
        <v>34</v>
      </c>
    </row>
    <row r="12" spans="1:23" x14ac:dyDescent="0.25">
      <c r="A12" s="9" t="s">
        <v>8</v>
      </c>
      <c r="B12" s="9">
        <v>2000</v>
      </c>
      <c r="C12" s="9">
        <v>97</v>
      </c>
      <c r="D12" s="9" t="s">
        <v>6</v>
      </c>
      <c r="E12" s="8">
        <v>2.3813679552</v>
      </c>
      <c r="F12" s="9">
        <v>0.24958255825057188</v>
      </c>
      <c r="G12" s="10">
        <v>3.678636569</v>
      </c>
      <c r="H12" s="10">
        <f t="shared" si="1"/>
        <v>1.2972686138</v>
      </c>
      <c r="I12" s="10">
        <f t="shared" si="0"/>
        <v>1.6829058563505737</v>
      </c>
      <c r="J12" s="8">
        <f>(E12)-(I30)</f>
        <v>2.212312399496092</v>
      </c>
      <c r="K12" s="8">
        <f>(E12)+(I30)</f>
        <v>2.550423510903908</v>
      </c>
      <c r="M12" s="9" t="s">
        <v>8</v>
      </c>
      <c r="N12" s="9">
        <v>2000</v>
      </c>
      <c r="O12" s="9">
        <v>97</v>
      </c>
      <c r="P12" s="9" t="s">
        <v>13</v>
      </c>
      <c r="Q12" s="8">
        <v>26.194743609306901</v>
      </c>
      <c r="R12" s="9">
        <v>2.7721235055197706</v>
      </c>
    </row>
    <row r="13" spans="1:23" x14ac:dyDescent="0.25">
      <c r="A13" s="9" t="s">
        <v>8</v>
      </c>
      <c r="B13" s="9">
        <v>2001</v>
      </c>
      <c r="C13" s="9">
        <v>104</v>
      </c>
      <c r="D13" s="9" t="s">
        <v>6</v>
      </c>
      <c r="E13" s="8">
        <v>3.8568297023076901</v>
      </c>
      <c r="F13" s="9">
        <v>0.12924651026174244</v>
      </c>
      <c r="G13" s="10">
        <v>3.678636569</v>
      </c>
      <c r="H13" s="10">
        <f t="shared" si="1"/>
        <v>-0.17819313330769004</v>
      </c>
      <c r="I13" s="10">
        <f t="shared" si="0"/>
        <v>3.1752792758012197E-2</v>
      </c>
      <c r="J13" s="8">
        <f>(E13)-(I30)</f>
        <v>3.6877741466037817</v>
      </c>
      <c r="K13" s="8">
        <f>(E13)+(I30)</f>
        <v>4.0258852580115985</v>
      </c>
      <c r="M13" s="9" t="s">
        <v>8</v>
      </c>
      <c r="N13" s="9">
        <v>2001</v>
      </c>
      <c r="O13" s="9">
        <v>102</v>
      </c>
      <c r="P13" s="9" t="s">
        <v>13</v>
      </c>
      <c r="Q13" s="8">
        <v>44.451512459923897</v>
      </c>
      <c r="R13" s="9">
        <v>1.4293970765683868</v>
      </c>
      <c r="T13" s="13">
        <v>2014</v>
      </c>
      <c r="U13" t="s">
        <v>35</v>
      </c>
    </row>
    <row r="14" spans="1:23" x14ac:dyDescent="0.25">
      <c r="A14" s="9" t="s">
        <v>8</v>
      </c>
      <c r="B14" s="9">
        <v>2002</v>
      </c>
      <c r="C14" s="9">
        <v>89</v>
      </c>
      <c r="D14" s="9" t="s">
        <v>6</v>
      </c>
      <c r="E14" s="8">
        <v>1.8559396486956501</v>
      </c>
      <c r="F14" s="9">
        <v>0.11625052007327125</v>
      </c>
      <c r="G14" s="10">
        <v>3.678636569</v>
      </c>
      <c r="H14" s="10">
        <f t="shared" si="1"/>
        <v>1.8226969203043499</v>
      </c>
      <c r="I14" s="10">
        <f t="shared" si="0"/>
        <v>3.3222240632869617</v>
      </c>
      <c r="J14" s="8">
        <f>(E14)-(I30)</f>
        <v>1.6868840929917419</v>
      </c>
      <c r="K14" s="8">
        <f>(E14)+(I30)</f>
        <v>2.0249952043995583</v>
      </c>
      <c r="M14" s="9" t="s">
        <v>8</v>
      </c>
      <c r="N14" s="9">
        <v>2002</v>
      </c>
      <c r="O14" s="9">
        <v>89</v>
      </c>
      <c r="P14" s="9" t="s">
        <v>13</v>
      </c>
      <c r="Q14" s="8">
        <v>20.8898921235042</v>
      </c>
      <c r="R14" s="9">
        <v>1.3559346755574395</v>
      </c>
      <c r="U14" t="s">
        <v>36</v>
      </c>
    </row>
    <row r="15" spans="1:23" x14ac:dyDescent="0.25">
      <c r="A15" s="9" t="s">
        <v>8</v>
      </c>
      <c r="B15" s="9">
        <v>2003</v>
      </c>
      <c r="C15" s="9">
        <v>112</v>
      </c>
      <c r="D15" s="9" t="s">
        <v>6</v>
      </c>
      <c r="E15" s="8">
        <v>2.93106251142857</v>
      </c>
      <c r="F15" s="9">
        <v>0.13142770676043422</v>
      </c>
      <c r="G15" s="10">
        <v>3.678636569</v>
      </c>
      <c r="H15" s="10">
        <f t="shared" si="1"/>
        <v>0.74757405757143003</v>
      </c>
      <c r="I15" s="10">
        <f t="shared" si="0"/>
        <v>0.55886697155381182</v>
      </c>
      <c r="J15" s="8">
        <f>(E15)-(I30)</f>
        <v>2.7620069557246616</v>
      </c>
      <c r="K15" s="8">
        <f>(E15)+(I30)</f>
        <v>3.1001180671324784</v>
      </c>
      <c r="M15" s="9" t="s">
        <v>8</v>
      </c>
      <c r="N15" s="9">
        <v>2003</v>
      </c>
      <c r="O15" s="9">
        <v>111</v>
      </c>
      <c r="P15" s="9" t="s">
        <v>13</v>
      </c>
      <c r="Q15" s="8">
        <v>32.138848193291402</v>
      </c>
      <c r="R15" s="9">
        <v>1.4402725439656756</v>
      </c>
      <c r="T15" s="16"/>
      <c r="U15" s="16"/>
      <c r="V15" s="13"/>
      <c r="W15" s="13"/>
    </row>
    <row r="16" spans="1:23" x14ac:dyDescent="0.25">
      <c r="A16" s="9" t="s">
        <v>8</v>
      </c>
      <c r="B16" s="9">
        <v>2004</v>
      </c>
      <c r="C16" s="9">
        <v>95</v>
      </c>
      <c r="D16" s="9" t="s">
        <v>6</v>
      </c>
      <c r="E16" s="8">
        <v>4.0239484875000002</v>
      </c>
      <c r="F16" s="9">
        <v>0.22530510684057872</v>
      </c>
      <c r="G16" s="10">
        <v>3.678636569</v>
      </c>
      <c r="H16" s="10">
        <f t="shared" si="1"/>
        <v>-0.3453119185000002</v>
      </c>
      <c r="I16" s="10">
        <f t="shared" si="0"/>
        <v>0.11924032105815079</v>
      </c>
      <c r="J16" s="8">
        <f>(E16)-(I30)</f>
        <v>3.8548929317960923</v>
      </c>
      <c r="K16" s="8">
        <f>(E16)+(I30)</f>
        <v>4.1930040432039082</v>
      </c>
      <c r="M16" s="9" t="s">
        <v>8</v>
      </c>
      <c r="N16" s="9">
        <v>2004</v>
      </c>
      <c r="O16" s="9">
        <v>94</v>
      </c>
      <c r="P16" s="9" t="s">
        <v>13</v>
      </c>
      <c r="Q16" s="8">
        <v>45.681030872746298</v>
      </c>
      <c r="R16" s="9">
        <v>2.6673937445405653</v>
      </c>
      <c r="T16" s="13"/>
      <c r="U16" s="15"/>
      <c r="V16" s="15"/>
      <c r="W16" s="13"/>
    </row>
    <row r="17" spans="1:24" x14ac:dyDescent="0.25">
      <c r="A17" s="9" t="s">
        <v>8</v>
      </c>
      <c r="B17" s="9">
        <v>2005</v>
      </c>
      <c r="C17" s="9">
        <v>100</v>
      </c>
      <c r="D17" s="9" t="s">
        <v>6</v>
      </c>
      <c r="E17" s="8">
        <v>3.8818693679999998</v>
      </c>
      <c r="F17" s="9">
        <v>0.17645034867379442</v>
      </c>
      <c r="G17" s="10">
        <v>3.678636569</v>
      </c>
      <c r="H17" s="10">
        <f t="shared" si="1"/>
        <v>-0.2032327989999998</v>
      </c>
      <c r="I17" s="10">
        <f t="shared" si="0"/>
        <v>4.1303570589374318E-2</v>
      </c>
      <c r="J17" s="8">
        <f>(E17)-(I30)</f>
        <v>3.7128138122960914</v>
      </c>
      <c r="K17" s="8">
        <f>(E17)+(I30)</f>
        <v>4.0509249237039082</v>
      </c>
      <c r="M17" s="9" t="s">
        <v>8</v>
      </c>
      <c r="N17" s="9">
        <v>2005</v>
      </c>
      <c r="O17" s="9">
        <v>97</v>
      </c>
      <c r="P17" s="9" t="s">
        <v>13</v>
      </c>
      <c r="Q17" s="8">
        <v>42.947627541077097</v>
      </c>
      <c r="R17" s="9">
        <v>2.017725299866596</v>
      </c>
      <c r="T17" s="13"/>
      <c r="U17" s="15"/>
      <c r="V17" s="15"/>
      <c r="W17" s="13"/>
    </row>
    <row r="18" spans="1:24" x14ac:dyDescent="0.25">
      <c r="A18" s="9" t="s">
        <v>8</v>
      </c>
      <c r="B18" s="9">
        <v>2006</v>
      </c>
      <c r="C18" s="9">
        <v>119</v>
      </c>
      <c r="D18" s="9" t="s">
        <v>6</v>
      </c>
      <c r="E18" s="8">
        <v>3.8518019140000002</v>
      </c>
      <c r="F18" s="9">
        <v>0.1455763535135815</v>
      </c>
      <c r="G18" s="10">
        <v>3.678636569</v>
      </c>
      <c r="H18" s="10">
        <f t="shared" si="1"/>
        <v>-0.17316534500000014</v>
      </c>
      <c r="I18" s="10">
        <f t="shared" si="0"/>
        <v>2.9986236708969074E-2</v>
      </c>
      <c r="J18" s="8">
        <f>(E18)-(I30)</f>
        <v>3.6827463582960922</v>
      </c>
      <c r="K18" s="8">
        <f>(E18)+(I30)</f>
        <v>4.0208574697039081</v>
      </c>
      <c r="M18" s="9" t="s">
        <v>8</v>
      </c>
      <c r="N18" s="9">
        <v>2006</v>
      </c>
      <c r="O18" s="9">
        <v>119</v>
      </c>
      <c r="P18" s="9" t="s">
        <v>13</v>
      </c>
      <c r="Q18" s="8">
        <v>41.543543790407398</v>
      </c>
      <c r="R18" s="9">
        <v>1.5938238946412633</v>
      </c>
    </row>
    <row r="19" spans="1:24" x14ac:dyDescent="0.25">
      <c r="A19" s="9" t="s">
        <v>8</v>
      </c>
      <c r="B19" s="9">
        <v>2007</v>
      </c>
      <c r="C19" s="9">
        <v>78</v>
      </c>
      <c r="D19" s="9" t="s">
        <v>6</v>
      </c>
      <c r="E19" s="8">
        <v>3.2839707389999999</v>
      </c>
      <c r="F19" s="9">
        <v>0.15214672722364689</v>
      </c>
      <c r="G19" s="10">
        <v>3.678636569</v>
      </c>
      <c r="H19" s="10">
        <f t="shared" si="1"/>
        <v>0.39466583000000011</v>
      </c>
      <c r="I19" s="10">
        <f t="shared" si="0"/>
        <v>0.15576111736958898</v>
      </c>
      <c r="J19" s="8">
        <f>(E19)-(I30)</f>
        <v>3.114915183296092</v>
      </c>
      <c r="K19" s="8">
        <f>(E19)+(I30)</f>
        <v>3.4530262947039079</v>
      </c>
      <c r="M19" s="9" t="s">
        <v>8</v>
      </c>
      <c r="N19" s="9">
        <v>2007</v>
      </c>
      <c r="O19" s="9">
        <v>77</v>
      </c>
      <c r="P19" s="9" t="s">
        <v>13</v>
      </c>
      <c r="Q19" s="8">
        <v>35.786996449358497</v>
      </c>
      <c r="R19" s="9">
        <v>1.7145436204962643</v>
      </c>
      <c r="T19" s="18" t="s">
        <v>41</v>
      </c>
      <c r="U19" s="18"/>
      <c r="V19" s="18"/>
      <c r="W19" s="18"/>
      <c r="X19" s="18"/>
    </row>
    <row r="20" spans="1:24" x14ac:dyDescent="0.25">
      <c r="A20" s="9" t="s">
        <v>8</v>
      </c>
      <c r="B20" s="9">
        <v>2008</v>
      </c>
      <c r="C20" s="9">
        <v>99</v>
      </c>
      <c r="D20" s="9" t="s">
        <v>6</v>
      </c>
      <c r="E20" s="8">
        <v>3.9996348072000001</v>
      </c>
      <c r="F20" s="9">
        <v>0.24563813827714576</v>
      </c>
      <c r="G20" s="10">
        <v>3.678636569</v>
      </c>
      <c r="H20" s="10">
        <f t="shared" si="1"/>
        <v>-0.32099823820000006</v>
      </c>
      <c r="I20" s="10">
        <f t="shared" si="0"/>
        <v>0.10303986892750398</v>
      </c>
      <c r="J20" s="8">
        <f>(E20)-(I30)</f>
        <v>3.8305792514960917</v>
      </c>
      <c r="K20" s="8">
        <f>(E20)+(I30)</f>
        <v>4.1686903629039085</v>
      </c>
      <c r="M20" s="9" t="s">
        <v>8</v>
      </c>
      <c r="N20" s="9">
        <v>2008</v>
      </c>
      <c r="O20" s="9">
        <v>97</v>
      </c>
      <c r="P20" s="9" t="s">
        <v>13</v>
      </c>
      <c r="Q20" s="8">
        <v>48.4748208441952</v>
      </c>
      <c r="R20" s="9">
        <v>2.7205736615085203</v>
      </c>
      <c r="T20" t="s">
        <v>1</v>
      </c>
      <c r="U20" t="s">
        <v>39</v>
      </c>
      <c r="V20" t="s">
        <v>40</v>
      </c>
      <c r="W20" t="s">
        <v>37</v>
      </c>
      <c r="X20" t="s">
        <v>38</v>
      </c>
    </row>
    <row r="21" spans="1:24" x14ac:dyDescent="0.25">
      <c r="A21" s="9" t="s">
        <v>8</v>
      </c>
      <c r="B21" s="9">
        <v>2009</v>
      </c>
      <c r="C21" s="9">
        <v>106</v>
      </c>
      <c r="D21" s="9" t="s">
        <v>6</v>
      </c>
      <c r="E21" s="8">
        <v>3.9140309133333302</v>
      </c>
      <c r="F21" s="9">
        <v>0.1909699520737973</v>
      </c>
      <c r="G21" s="10">
        <v>3.678636569</v>
      </c>
      <c r="H21" s="10">
        <f t="shared" si="1"/>
        <v>-0.23539434433333017</v>
      </c>
      <c r="I21" s="10">
        <f t="shared" si="0"/>
        <v>5.541049734411841E-2</v>
      </c>
      <c r="J21" s="8">
        <f>(E21)-(I30)</f>
        <v>3.7449753576294222</v>
      </c>
      <c r="K21" s="8">
        <f>(E21)+(I30)</f>
        <v>4.0830864690372382</v>
      </c>
      <c r="M21" s="9" t="s">
        <v>8</v>
      </c>
      <c r="N21" s="9">
        <v>2009</v>
      </c>
      <c r="O21" s="9">
        <v>104</v>
      </c>
      <c r="P21" s="9" t="s">
        <v>13</v>
      </c>
      <c r="Q21" s="8">
        <v>43.756803341594697</v>
      </c>
      <c r="R21" s="9">
        <v>2.279790454523114</v>
      </c>
      <c r="T21" s="9">
        <v>1990</v>
      </c>
      <c r="U21" s="8">
        <v>1.83747998903226</v>
      </c>
      <c r="V21">
        <f>((0.05584723*1990)-108.190011)</f>
        <v>2.9459767000000028</v>
      </c>
      <c r="W21">
        <f t="shared" ref="W21:W29" si="2">(V21)+0.31766441</f>
        <v>3.2636411100000027</v>
      </c>
      <c r="X21">
        <f>(V21)-0.31766441</f>
        <v>2.6283122900000029</v>
      </c>
    </row>
    <row r="22" spans="1:24" x14ac:dyDescent="0.25">
      <c r="A22" s="9" t="s">
        <v>8</v>
      </c>
      <c r="B22" s="9">
        <v>2010</v>
      </c>
      <c r="C22" s="9">
        <v>71</v>
      </c>
      <c r="D22" s="9" t="s">
        <v>6</v>
      </c>
      <c r="E22" s="8">
        <v>4.1315106533333301</v>
      </c>
      <c r="F22" s="9">
        <v>0.21640636851547226</v>
      </c>
      <c r="G22" s="10">
        <v>3.678636569</v>
      </c>
      <c r="H22" s="10">
        <f t="shared" si="1"/>
        <v>-0.4528740843333301</v>
      </c>
      <c r="I22" s="10">
        <f t="shared" si="0"/>
        <v>0.20509493626075218</v>
      </c>
      <c r="J22" s="8">
        <f>(E22)-(I30)</f>
        <v>3.9624550976294222</v>
      </c>
      <c r="K22" s="8">
        <f>(E22)+(I30)</f>
        <v>4.3005662090372381</v>
      </c>
      <c r="M22" s="9" t="s">
        <v>8</v>
      </c>
      <c r="N22" s="9">
        <v>2010</v>
      </c>
      <c r="O22" s="9">
        <v>70</v>
      </c>
      <c r="P22" s="9" t="s">
        <v>13</v>
      </c>
      <c r="Q22" s="8">
        <v>43.776953810895499</v>
      </c>
      <c r="R22" s="9">
        <v>2.2719377464331938</v>
      </c>
      <c r="T22" s="9">
        <v>1991</v>
      </c>
      <c r="U22" s="8">
        <v>2.92076513307692</v>
      </c>
      <c r="V22">
        <f>((0.05584723*1991)-108.190011)</f>
        <v>3.0018239300000005</v>
      </c>
      <c r="W22">
        <f t="shared" si="2"/>
        <v>3.3194883400000004</v>
      </c>
      <c r="X22">
        <f t="shared" ref="X22:X45" si="3">(V22)-0.31766441</f>
        <v>2.6841595200000006</v>
      </c>
    </row>
    <row r="23" spans="1:24" x14ac:dyDescent="0.25">
      <c r="A23" s="9" t="s">
        <v>8</v>
      </c>
      <c r="B23" s="9">
        <v>2011</v>
      </c>
      <c r="C23" s="9">
        <v>47</v>
      </c>
      <c r="D23" s="9" t="s">
        <v>6</v>
      </c>
      <c r="E23" s="8">
        <v>4.1823519200000003</v>
      </c>
      <c r="F23" s="9">
        <v>0.14757592599731525</v>
      </c>
      <c r="G23" s="10">
        <v>3.678636569</v>
      </c>
      <c r="H23" s="10">
        <f t="shared" si="1"/>
        <v>-0.50371535100000031</v>
      </c>
      <c r="I23" s="10">
        <f t="shared" si="0"/>
        <v>0.25372915483305353</v>
      </c>
      <c r="J23" s="8">
        <f>(E23)-(I30)</f>
        <v>4.0132963642960924</v>
      </c>
      <c r="K23" s="8">
        <f>(E23)+(I30)</f>
        <v>4.3514074757039083</v>
      </c>
      <c r="M23" s="9" t="s">
        <v>8</v>
      </c>
      <c r="N23" s="9">
        <v>2011</v>
      </c>
      <c r="O23" s="9">
        <v>46</v>
      </c>
      <c r="P23" s="9" t="s">
        <v>13</v>
      </c>
      <c r="Q23" s="8">
        <v>47.958678246665002</v>
      </c>
      <c r="R23" s="9">
        <v>2.0783054550807294</v>
      </c>
      <c r="T23" s="9">
        <v>1992</v>
      </c>
      <c r="U23" s="8">
        <v>3.15058551512195</v>
      </c>
      <c r="V23">
        <f>((0.05584723*1992)-108.190011)</f>
        <v>3.0576711599999982</v>
      </c>
      <c r="W23">
        <f t="shared" si="2"/>
        <v>3.3753355699999981</v>
      </c>
      <c r="X23">
        <f t="shared" si="3"/>
        <v>2.7400067499999983</v>
      </c>
    </row>
    <row r="24" spans="1:24" x14ac:dyDescent="0.25">
      <c r="A24" s="9" t="s">
        <v>8</v>
      </c>
      <c r="B24" s="9">
        <v>2012</v>
      </c>
      <c r="C24" s="9">
        <v>43</v>
      </c>
      <c r="D24" s="9" t="s">
        <v>6</v>
      </c>
      <c r="E24" s="8">
        <v>4.6574543454545498</v>
      </c>
      <c r="F24" s="9">
        <v>0.17402591758926422</v>
      </c>
      <c r="G24" s="10">
        <v>3.678636569</v>
      </c>
      <c r="H24" s="10">
        <f t="shared" si="1"/>
        <v>-0.97881777645454981</v>
      </c>
      <c r="I24" s="10">
        <f t="shared" si="0"/>
        <v>0.95808423950342902</v>
      </c>
      <c r="J24" s="8">
        <f>(E24)-(I30)</f>
        <v>4.4883987897506419</v>
      </c>
      <c r="K24" s="8">
        <f>(E24)+(I30)</f>
        <v>4.8265099011584578</v>
      </c>
      <c r="M24" s="9" t="s">
        <v>8</v>
      </c>
      <c r="N24" s="9">
        <v>2012</v>
      </c>
      <c r="O24" s="9">
        <v>42</v>
      </c>
      <c r="P24" s="9" t="s">
        <v>13</v>
      </c>
      <c r="Q24" s="8">
        <v>49.9268802834019</v>
      </c>
      <c r="R24" s="9">
        <v>2.0250547164791795</v>
      </c>
      <c r="T24" s="9">
        <v>1993</v>
      </c>
      <c r="U24" s="8">
        <v>4.5490070978571397</v>
      </c>
      <c r="V24">
        <f>((0.05584723*1993)-108.190011)</f>
        <v>3.1135183899999959</v>
      </c>
      <c r="W24">
        <f t="shared" si="2"/>
        <v>3.4311827999999958</v>
      </c>
      <c r="X24">
        <f t="shared" si="3"/>
        <v>2.795853979999996</v>
      </c>
    </row>
    <row r="25" spans="1:24" x14ac:dyDescent="0.25">
      <c r="A25" s="9" t="s">
        <v>8</v>
      </c>
      <c r="B25" s="9">
        <v>2013</v>
      </c>
      <c r="C25" s="9">
        <v>36</v>
      </c>
      <c r="D25" s="9" t="s">
        <v>6</v>
      </c>
      <c r="E25" s="8">
        <v>4.9667651133333299</v>
      </c>
      <c r="F25" s="9">
        <v>0.32430575760781588</v>
      </c>
      <c r="G25" s="10">
        <v>3.678636569</v>
      </c>
      <c r="H25" s="10">
        <f t="shared" si="1"/>
        <v>-1.2881285443333299</v>
      </c>
      <c r="I25" s="10">
        <f t="shared" si="0"/>
        <v>1.6592751467263034</v>
      </c>
      <c r="J25" s="8">
        <f>(E25)-(I30)</f>
        <v>4.797709557629422</v>
      </c>
      <c r="K25" s="8">
        <f>(E25)+(I30)</f>
        <v>5.1358206690372379</v>
      </c>
      <c r="M25" s="9" t="s">
        <v>8</v>
      </c>
      <c r="N25" s="9">
        <v>2013</v>
      </c>
      <c r="O25" s="9">
        <v>36</v>
      </c>
      <c r="P25" s="9" t="s">
        <v>13</v>
      </c>
      <c r="Q25" s="8">
        <v>54.193562592616303</v>
      </c>
      <c r="R25" s="9">
        <v>3.7401820189476904</v>
      </c>
      <c r="T25" s="9">
        <v>1994</v>
      </c>
      <c r="U25" s="8">
        <v>3.7238136987096802</v>
      </c>
      <c r="V25">
        <f>((0.05584723*1994)-108.190011)</f>
        <v>3.1693656199999936</v>
      </c>
      <c r="W25">
        <f t="shared" si="2"/>
        <v>3.4870300299999935</v>
      </c>
      <c r="X25">
        <f t="shared" si="3"/>
        <v>2.8517012099999937</v>
      </c>
    </row>
    <row r="26" spans="1:24" x14ac:dyDescent="0.25">
      <c r="A26" s="9" t="s">
        <v>8</v>
      </c>
      <c r="B26" s="9">
        <v>2014</v>
      </c>
      <c r="C26" s="9">
        <v>89</v>
      </c>
      <c r="D26" s="9" t="s">
        <v>6</v>
      </c>
      <c r="E26" s="8">
        <v>4.4009115925</v>
      </c>
      <c r="F26" s="9">
        <v>0.12801372383029466</v>
      </c>
      <c r="G26" s="10">
        <v>3.678636569</v>
      </c>
      <c r="H26" s="10">
        <f t="shared" si="1"/>
        <v>-0.72227502349999995</v>
      </c>
      <c r="I26" s="10">
        <f>(H26)^2</f>
        <v>0.52168120957192543</v>
      </c>
      <c r="J26" s="8">
        <f>(E26)-(I30)</f>
        <v>4.231856036796092</v>
      </c>
      <c r="K26" s="8">
        <f>(E26)+(I30)</f>
        <v>4.5699671482039079</v>
      </c>
      <c r="M26" s="9" t="s">
        <v>8</v>
      </c>
      <c r="N26" s="9">
        <v>2014</v>
      </c>
      <c r="O26" s="9">
        <v>87</v>
      </c>
      <c r="P26" s="9" t="s">
        <v>13</v>
      </c>
      <c r="Q26" s="8">
        <v>49.176101954998799</v>
      </c>
      <c r="R26" s="9">
        <v>1.4227355783499858</v>
      </c>
      <c r="T26" s="9">
        <v>1995</v>
      </c>
      <c r="U26" s="8">
        <v>2.8285912020000001</v>
      </c>
      <c r="V26">
        <f>((0.05584723*1995)-108.190011)</f>
        <v>3.2252128499999912</v>
      </c>
      <c r="W26">
        <f t="shared" si="2"/>
        <v>3.5428772599999911</v>
      </c>
      <c r="X26">
        <f t="shared" si="3"/>
        <v>2.9075484399999914</v>
      </c>
    </row>
    <row r="27" spans="1:24" x14ac:dyDescent="0.25">
      <c r="A27" s="6"/>
      <c r="B27" s="6"/>
      <c r="C27" s="6"/>
      <c r="D27" s="6"/>
      <c r="E27" s="6"/>
      <c r="F27" s="6"/>
      <c r="G27" s="6"/>
      <c r="H27" s="11" t="s">
        <v>30</v>
      </c>
      <c r="I27" s="12">
        <f>SUM(I2:I26)</f>
        <v>17.147868548614323</v>
      </c>
      <c r="J27" s="6"/>
      <c r="K27" s="6"/>
      <c r="M27" s="6"/>
      <c r="N27" s="6"/>
      <c r="O27" s="6"/>
      <c r="P27" s="6"/>
      <c r="Q27" s="6"/>
      <c r="R27" s="6"/>
      <c r="T27" s="9">
        <v>1996</v>
      </c>
      <c r="U27" s="8">
        <v>4.3691738660869603</v>
      </c>
      <c r="V27">
        <f>((0.05584723*1996)-108.190011)</f>
        <v>3.2810600800000032</v>
      </c>
      <c r="W27">
        <f t="shared" si="2"/>
        <v>3.5987244900000031</v>
      </c>
      <c r="X27">
        <f t="shared" si="3"/>
        <v>2.9633956700000033</v>
      </c>
    </row>
    <row r="28" spans="1:24" x14ac:dyDescent="0.25">
      <c r="A28" s="6"/>
      <c r="B28" s="6"/>
      <c r="C28" s="6"/>
      <c r="D28" s="6"/>
      <c r="E28" s="6"/>
      <c r="F28" s="6"/>
      <c r="G28" s="6"/>
      <c r="H28" s="7" t="s">
        <v>31</v>
      </c>
      <c r="I28" s="12">
        <f>(I27)/24</f>
        <v>0.71449452285893011</v>
      </c>
      <c r="J28" s="6"/>
      <c r="K28" s="6"/>
      <c r="M28" s="6"/>
      <c r="N28" s="6"/>
      <c r="O28" s="6"/>
      <c r="P28" s="6"/>
      <c r="Q28" s="6"/>
      <c r="R28" s="6"/>
      <c r="T28" s="9">
        <v>1997</v>
      </c>
      <c r="U28" s="8">
        <v>4.7136992215384597</v>
      </c>
      <c r="V28">
        <f>((0.05584723*1997)-108.190011)</f>
        <v>3.3369073100000008</v>
      </c>
      <c r="W28">
        <f t="shared" si="2"/>
        <v>3.6545717200000007</v>
      </c>
      <c r="X28">
        <f t="shared" si="3"/>
        <v>3.019242900000001</v>
      </c>
    </row>
    <row r="29" spans="1:24" x14ac:dyDescent="0.25">
      <c r="A29" s="6"/>
      <c r="B29" s="6"/>
      <c r="C29" s="6"/>
      <c r="D29" s="6"/>
      <c r="E29" s="6"/>
      <c r="F29" s="6"/>
      <c r="G29" s="6"/>
      <c r="H29" s="11" t="s">
        <v>28</v>
      </c>
      <c r="I29" s="12">
        <f>SQRT(I28)</f>
        <v>0.84527777851954089</v>
      </c>
      <c r="J29" s="6"/>
      <c r="K29" s="6"/>
      <c r="M29" s="6"/>
      <c r="N29" s="6"/>
      <c r="O29" s="6"/>
      <c r="P29" s="6"/>
      <c r="Q29" s="6"/>
      <c r="R29" s="6"/>
      <c r="T29" s="9">
        <v>1998</v>
      </c>
      <c r="U29" s="8">
        <v>4.0567331050000002</v>
      </c>
      <c r="V29">
        <f>((0.05584723*1998)-108.190011)</f>
        <v>3.3927545399999985</v>
      </c>
      <c r="W29">
        <f t="shared" si="2"/>
        <v>3.7104189499999984</v>
      </c>
      <c r="X29">
        <f t="shared" si="3"/>
        <v>3.0750901299999986</v>
      </c>
    </row>
    <row r="30" spans="1:24" x14ac:dyDescent="0.25">
      <c r="A30" s="3" t="s">
        <v>9</v>
      </c>
      <c r="B30" s="3">
        <v>1990</v>
      </c>
      <c r="C30" s="3">
        <v>124</v>
      </c>
      <c r="D30" s="3" t="s">
        <v>6</v>
      </c>
      <c r="E30" s="3">
        <v>6.6063793335483902</v>
      </c>
      <c r="F30" s="3">
        <v>0.15191053300405313</v>
      </c>
      <c r="G30" s="6"/>
      <c r="H30" s="11" t="s">
        <v>23</v>
      </c>
      <c r="I30" s="8">
        <f>(I29)/5</f>
        <v>0.16905555570390818</v>
      </c>
      <c r="J30" s="6"/>
      <c r="K30" s="6"/>
      <c r="M30" s="3" t="s">
        <v>9</v>
      </c>
      <c r="N30" s="3">
        <v>1990</v>
      </c>
      <c r="O30" s="3">
        <v>119</v>
      </c>
      <c r="P30" s="3" t="s">
        <v>13</v>
      </c>
      <c r="Q30" s="3">
        <v>73.563743535117396</v>
      </c>
      <c r="R30" s="3">
        <v>1.6692578517933596</v>
      </c>
      <c r="T30" s="9">
        <v>1999</v>
      </c>
      <c r="U30" s="8">
        <v>3.4966157335714301</v>
      </c>
      <c r="V30">
        <f>((0.05584723*1999)-108.190011)</f>
        <v>3.4486017699999962</v>
      </c>
      <c r="W30">
        <f t="shared" ref="W30:W45" si="4">(V30)+0.31766441</f>
        <v>3.7662661799999961</v>
      </c>
      <c r="X30">
        <f t="shared" si="3"/>
        <v>3.1309373599999963</v>
      </c>
    </row>
    <row r="31" spans="1:24" x14ac:dyDescent="0.25">
      <c r="A31" s="3" t="s">
        <v>9</v>
      </c>
      <c r="B31" s="3">
        <v>1991</v>
      </c>
      <c r="C31" s="3">
        <v>57</v>
      </c>
      <c r="D31" s="3" t="s">
        <v>6</v>
      </c>
      <c r="E31" s="3">
        <v>6.5889001680000003</v>
      </c>
      <c r="F31" s="3">
        <v>0.16316063855160745</v>
      </c>
      <c r="G31" s="6"/>
      <c r="H31" s="6"/>
      <c r="I31" s="6"/>
      <c r="J31" s="6"/>
      <c r="K31" s="6"/>
      <c r="M31" s="3" t="s">
        <v>9</v>
      </c>
      <c r="N31" s="3">
        <v>1991</v>
      </c>
      <c r="O31" s="3">
        <v>57</v>
      </c>
      <c r="P31" s="3" t="s">
        <v>13</v>
      </c>
      <c r="Q31" s="3">
        <v>75.428230350943494</v>
      </c>
      <c r="R31" s="3">
        <v>1.6749041538909035</v>
      </c>
      <c r="T31" s="9">
        <v>2000</v>
      </c>
      <c r="U31" s="8">
        <v>2.3813679552</v>
      </c>
      <c r="V31">
        <f>((0.05584723*2000)-108.190011)</f>
        <v>3.5044489999999939</v>
      </c>
      <c r="W31">
        <f t="shared" si="4"/>
        <v>3.8221134099999938</v>
      </c>
      <c r="X31">
        <f t="shared" si="3"/>
        <v>3.186784589999994</v>
      </c>
    </row>
    <row r="32" spans="1:24" x14ac:dyDescent="0.25">
      <c r="A32" s="3" t="s">
        <v>9</v>
      </c>
      <c r="B32" s="3">
        <v>1992</v>
      </c>
      <c r="C32" s="3">
        <v>106</v>
      </c>
      <c r="D32" s="3" t="s">
        <v>6</v>
      </c>
      <c r="E32" s="3">
        <v>6.44823696</v>
      </c>
      <c r="F32" s="3">
        <v>0.10032563729592651</v>
      </c>
      <c r="G32" s="6"/>
      <c r="H32" s="6"/>
      <c r="I32" s="6"/>
      <c r="J32" s="6"/>
      <c r="K32" s="6"/>
      <c r="M32" s="3" t="s">
        <v>9</v>
      </c>
      <c r="N32" s="3">
        <v>1992</v>
      </c>
      <c r="O32" s="3">
        <v>96</v>
      </c>
      <c r="P32" s="3" t="s">
        <v>13</v>
      </c>
      <c r="Q32" s="3">
        <v>73.308396530923105</v>
      </c>
      <c r="R32" s="3">
        <v>0.92118420325972106</v>
      </c>
      <c r="T32" s="9">
        <v>2001</v>
      </c>
      <c r="U32" s="8">
        <v>3.8568297023076901</v>
      </c>
      <c r="V32">
        <f>((0.05584723*2001)-108.190011)</f>
        <v>3.5602962299999916</v>
      </c>
      <c r="W32">
        <f t="shared" si="4"/>
        <v>3.8779606399999915</v>
      </c>
      <c r="X32">
        <f t="shared" si="3"/>
        <v>3.2426318199999917</v>
      </c>
    </row>
    <row r="33" spans="1:24" x14ac:dyDescent="0.25">
      <c r="A33" s="3" t="s">
        <v>9</v>
      </c>
      <c r="B33" s="3">
        <v>1993</v>
      </c>
      <c r="C33" s="3">
        <v>66</v>
      </c>
      <c r="D33" s="3" t="s">
        <v>6</v>
      </c>
      <c r="E33" s="3">
        <v>6.5005254564705899</v>
      </c>
      <c r="F33" s="3">
        <v>0.39966783929706173</v>
      </c>
      <c r="G33" s="6"/>
      <c r="H33" s="6"/>
      <c r="I33" s="6"/>
      <c r="J33" s="6"/>
      <c r="K33" s="6"/>
      <c r="M33" s="3" t="s">
        <v>9</v>
      </c>
      <c r="N33" s="3">
        <v>1993</v>
      </c>
      <c r="O33" s="3">
        <v>66</v>
      </c>
      <c r="P33" s="3" t="s">
        <v>13</v>
      </c>
      <c r="Q33" s="3">
        <v>71.571805278244597</v>
      </c>
      <c r="R33" s="3">
        <v>4.3826949356154747</v>
      </c>
      <c r="T33" s="9">
        <v>2002</v>
      </c>
      <c r="U33" s="8">
        <v>1.8559396486956501</v>
      </c>
      <c r="V33">
        <f>((0.05584723*2002)-108.190011)</f>
        <v>3.6161434600000035</v>
      </c>
      <c r="W33">
        <f t="shared" si="4"/>
        <v>3.9338078700000034</v>
      </c>
      <c r="X33">
        <f t="shared" si="3"/>
        <v>3.2984790500000036</v>
      </c>
    </row>
    <row r="34" spans="1:24" x14ac:dyDescent="0.25">
      <c r="A34" s="3" t="s">
        <v>9</v>
      </c>
      <c r="B34" s="3">
        <v>1994</v>
      </c>
      <c r="C34" s="3">
        <v>72</v>
      </c>
      <c r="D34" s="3" t="s">
        <v>6</v>
      </c>
      <c r="E34" s="3">
        <v>6.0949079333333298</v>
      </c>
      <c r="F34" s="3">
        <v>0.38386382195582691</v>
      </c>
      <c r="G34" s="6"/>
      <c r="H34" s="6"/>
      <c r="I34" s="6"/>
      <c r="J34" s="6"/>
      <c r="K34" s="6"/>
      <c r="M34" s="3" t="s">
        <v>9</v>
      </c>
      <c r="N34" s="3">
        <v>1994</v>
      </c>
      <c r="O34" s="3">
        <v>69</v>
      </c>
      <c r="P34" s="3" t="s">
        <v>13</v>
      </c>
      <c r="Q34" s="3">
        <v>66.414149823072805</v>
      </c>
      <c r="R34" s="3">
        <v>4.2607547391677647</v>
      </c>
      <c r="T34" s="9">
        <v>2003</v>
      </c>
      <c r="U34" s="8">
        <v>2.93106251142857</v>
      </c>
      <c r="V34">
        <f>((0.05584723*2003)-108.190011)</f>
        <v>3.6719906900000012</v>
      </c>
      <c r="W34">
        <f t="shared" si="4"/>
        <v>3.9896551000000011</v>
      </c>
      <c r="X34">
        <f t="shared" si="3"/>
        <v>3.3543262800000013</v>
      </c>
    </row>
    <row r="35" spans="1:24" x14ac:dyDescent="0.25">
      <c r="A35" s="3" t="s">
        <v>9</v>
      </c>
      <c r="B35" s="3">
        <v>1995</v>
      </c>
      <c r="C35" s="3">
        <v>65</v>
      </c>
      <c r="D35" s="3" t="s">
        <v>6</v>
      </c>
      <c r="E35" s="3">
        <v>4.2132331270588201</v>
      </c>
      <c r="F35" s="3">
        <v>0.65946640252729982</v>
      </c>
      <c r="G35" s="6"/>
      <c r="H35" s="6"/>
      <c r="I35" s="6"/>
      <c r="J35" s="6"/>
      <c r="K35" s="6"/>
      <c r="M35" s="3" t="s">
        <v>9</v>
      </c>
      <c r="N35" s="3">
        <v>1995</v>
      </c>
      <c r="O35" s="3">
        <v>62</v>
      </c>
      <c r="P35" s="3" t="s">
        <v>13</v>
      </c>
      <c r="Q35" s="3">
        <v>42.055399127265602</v>
      </c>
      <c r="R35" s="3">
        <v>7.0245774849321219</v>
      </c>
      <c r="T35" s="9">
        <v>2004</v>
      </c>
      <c r="U35" s="8">
        <v>4.0239484875000002</v>
      </c>
      <c r="V35">
        <f>((0.05584723*2004)-108.190011)</f>
        <v>3.7278379199999989</v>
      </c>
      <c r="W35">
        <f t="shared" si="4"/>
        <v>4.0455023299999988</v>
      </c>
      <c r="X35">
        <f t="shared" si="3"/>
        <v>3.410173509999999</v>
      </c>
    </row>
    <row r="36" spans="1:24" x14ac:dyDescent="0.25">
      <c r="A36" s="3" t="s">
        <v>9</v>
      </c>
      <c r="B36" s="3">
        <v>1996</v>
      </c>
      <c r="C36" s="3">
        <v>83</v>
      </c>
      <c r="D36" s="3" t="s">
        <v>6</v>
      </c>
      <c r="E36" s="3">
        <v>5.5011723457142896</v>
      </c>
      <c r="F36" s="3">
        <v>0.36727268892914333</v>
      </c>
      <c r="G36" s="6"/>
      <c r="H36" s="6"/>
      <c r="I36" s="6"/>
      <c r="J36" s="6"/>
      <c r="K36" s="6"/>
      <c r="M36" s="3" t="s">
        <v>9</v>
      </c>
      <c r="N36" s="3">
        <v>1996</v>
      </c>
      <c r="O36" s="3">
        <v>83</v>
      </c>
      <c r="P36" s="3" t="s">
        <v>13</v>
      </c>
      <c r="Q36" s="3">
        <v>57.06961550258</v>
      </c>
      <c r="R36" s="3">
        <v>3.8530752704947449</v>
      </c>
      <c r="T36" s="9">
        <v>2005</v>
      </c>
      <c r="U36" s="8">
        <v>3.8818693679999998</v>
      </c>
      <c r="V36">
        <f>((0.05584723*2005)-108.190011)</f>
        <v>3.7836851499999966</v>
      </c>
      <c r="W36">
        <f t="shared" si="4"/>
        <v>4.1013495599999965</v>
      </c>
      <c r="X36">
        <f t="shared" si="3"/>
        <v>3.4660207399999967</v>
      </c>
    </row>
    <row r="37" spans="1:24" x14ac:dyDescent="0.25">
      <c r="A37" s="3" t="s">
        <v>9</v>
      </c>
      <c r="B37" s="3">
        <v>1997</v>
      </c>
      <c r="C37" s="3">
        <v>71</v>
      </c>
      <c r="D37" s="3" t="s">
        <v>6</v>
      </c>
      <c r="E37" s="3">
        <v>3.36782505333333</v>
      </c>
      <c r="F37" s="3">
        <v>0.43481086058022411</v>
      </c>
      <c r="G37" s="6"/>
      <c r="H37" s="6"/>
      <c r="I37" s="6"/>
      <c r="J37" s="6"/>
      <c r="K37" s="6"/>
      <c r="M37" s="3" t="s">
        <v>9</v>
      </c>
      <c r="N37" s="3">
        <v>1997</v>
      </c>
      <c r="O37" s="3">
        <v>71</v>
      </c>
      <c r="P37" s="3" t="s">
        <v>13</v>
      </c>
      <c r="Q37" s="3">
        <v>34.557656435169001</v>
      </c>
      <c r="R37" s="3">
        <v>4.5016756898084882</v>
      </c>
      <c r="T37" s="9">
        <v>2006</v>
      </c>
      <c r="U37" s="8">
        <v>3.8518019140000002</v>
      </c>
      <c r="V37">
        <f>((0.05584723*2006)-108.190011)</f>
        <v>3.8395323799999943</v>
      </c>
      <c r="W37">
        <f t="shared" si="4"/>
        <v>4.1571967899999942</v>
      </c>
      <c r="X37">
        <f t="shared" si="3"/>
        <v>3.5218679699999944</v>
      </c>
    </row>
    <row r="38" spans="1:24" x14ac:dyDescent="0.25">
      <c r="A38" s="3" t="s">
        <v>9</v>
      </c>
      <c r="B38" s="3">
        <v>1998</v>
      </c>
      <c r="C38" s="3">
        <v>105</v>
      </c>
      <c r="D38" s="3" t="s">
        <v>6</v>
      </c>
      <c r="E38" s="3">
        <v>5.4489275688888901</v>
      </c>
      <c r="F38" s="3">
        <v>0.43982845959776973</v>
      </c>
      <c r="G38" s="6"/>
      <c r="H38" s="6"/>
      <c r="I38" s="6"/>
      <c r="J38" s="6"/>
      <c r="K38" s="6"/>
      <c r="M38" s="3" t="s">
        <v>9</v>
      </c>
      <c r="N38" s="3">
        <v>1998</v>
      </c>
      <c r="O38" s="3">
        <v>102</v>
      </c>
      <c r="P38" s="3" t="s">
        <v>13</v>
      </c>
      <c r="Q38" s="3">
        <v>57.968275989315003</v>
      </c>
      <c r="R38" s="3">
        <v>4.8888292675457876</v>
      </c>
      <c r="T38" s="9">
        <v>2007</v>
      </c>
      <c r="U38" s="8">
        <v>3.2839707389999999</v>
      </c>
      <c r="V38">
        <f>((0.05584723*2007)-108.190011)</f>
        <v>3.895379609999992</v>
      </c>
      <c r="W38">
        <f t="shared" si="4"/>
        <v>4.2130440199999919</v>
      </c>
      <c r="X38">
        <f t="shared" si="3"/>
        <v>3.5777151999999921</v>
      </c>
    </row>
    <row r="39" spans="1:24" x14ac:dyDescent="0.25">
      <c r="A39" s="3" t="s">
        <v>9</v>
      </c>
      <c r="B39" s="3">
        <v>1999</v>
      </c>
      <c r="C39" s="3">
        <v>101</v>
      </c>
      <c r="D39" s="3" t="s">
        <v>6</v>
      </c>
      <c r="E39" s="3">
        <v>4.9687355884615396</v>
      </c>
      <c r="F39" s="3">
        <v>0.50046171187843591</v>
      </c>
      <c r="G39" s="6"/>
      <c r="H39" s="6"/>
      <c r="I39" s="6"/>
      <c r="J39" s="6"/>
      <c r="K39" s="6"/>
      <c r="M39" s="3" t="s">
        <v>9</v>
      </c>
      <c r="N39" s="3">
        <v>1999</v>
      </c>
      <c r="O39" s="3">
        <v>97</v>
      </c>
      <c r="P39" s="3" t="s">
        <v>13</v>
      </c>
      <c r="Q39" s="3">
        <v>54.962517214945898</v>
      </c>
      <c r="R39" s="3">
        <v>5.8656888803986327</v>
      </c>
      <c r="T39" s="9">
        <v>2008</v>
      </c>
      <c r="U39" s="8">
        <v>3.9996348072000001</v>
      </c>
      <c r="V39">
        <f>((0.05584723*2008)-108.190011)</f>
        <v>3.9512268400000039</v>
      </c>
      <c r="W39">
        <f t="shared" si="4"/>
        <v>4.2688912500000038</v>
      </c>
      <c r="X39">
        <f t="shared" si="3"/>
        <v>3.633562430000004</v>
      </c>
    </row>
    <row r="40" spans="1:24" x14ac:dyDescent="0.25">
      <c r="A40" s="3" t="s">
        <v>9</v>
      </c>
      <c r="B40" s="3">
        <v>2000</v>
      </c>
      <c r="C40" s="3">
        <v>95</v>
      </c>
      <c r="D40" s="3" t="s">
        <v>6</v>
      </c>
      <c r="E40" s="3">
        <v>5.3143078350000001</v>
      </c>
      <c r="F40" s="3">
        <v>0.51381076980893969</v>
      </c>
      <c r="G40" s="6"/>
      <c r="H40" s="6"/>
      <c r="I40" s="6"/>
      <c r="J40" s="6"/>
      <c r="K40" s="6"/>
      <c r="M40" s="3" t="s">
        <v>9</v>
      </c>
      <c r="N40" s="3">
        <v>2000</v>
      </c>
      <c r="O40" s="3">
        <v>95</v>
      </c>
      <c r="P40" s="3" t="s">
        <v>13</v>
      </c>
      <c r="Q40" s="3">
        <v>57.915961919492197</v>
      </c>
      <c r="R40" s="3">
        <v>5.6068864702950263</v>
      </c>
      <c r="T40" s="9">
        <v>2009</v>
      </c>
      <c r="U40" s="8">
        <v>3.9140309133333302</v>
      </c>
      <c r="V40">
        <f>((0.05584723*2009)-108.190011)</f>
        <v>4.0070740700000016</v>
      </c>
      <c r="W40">
        <f t="shared" si="4"/>
        <v>4.3247384800000015</v>
      </c>
      <c r="X40">
        <f t="shared" si="3"/>
        <v>3.6894096600000017</v>
      </c>
    </row>
    <row r="41" spans="1:24" x14ac:dyDescent="0.25">
      <c r="A41" s="3" t="s">
        <v>9</v>
      </c>
      <c r="B41" s="3">
        <v>2001</v>
      </c>
      <c r="C41" s="3">
        <v>85</v>
      </c>
      <c r="D41" s="3" t="s">
        <v>6</v>
      </c>
      <c r="E41" s="3">
        <v>5.6323897718181799</v>
      </c>
      <c r="F41" s="3">
        <v>0.50690192249704469</v>
      </c>
      <c r="G41" s="6"/>
      <c r="H41" s="6"/>
      <c r="I41" s="6"/>
      <c r="J41" s="6"/>
      <c r="K41" s="6"/>
      <c r="M41" s="3" t="s">
        <v>9</v>
      </c>
      <c r="N41" s="3">
        <v>2001</v>
      </c>
      <c r="O41" s="3">
        <v>85</v>
      </c>
      <c r="P41" s="3" t="s">
        <v>13</v>
      </c>
      <c r="Q41" s="3">
        <v>60.701115446571102</v>
      </c>
      <c r="R41" s="3">
        <v>5.4110449822566906</v>
      </c>
      <c r="T41" s="9">
        <v>2010</v>
      </c>
      <c r="U41" s="8">
        <v>4.1315106533333301</v>
      </c>
      <c r="V41">
        <f>((0.05584723*2010)-108.190011)</f>
        <v>4.0629212999999993</v>
      </c>
      <c r="W41">
        <f t="shared" si="4"/>
        <v>4.3805857099999992</v>
      </c>
      <c r="X41">
        <f t="shared" si="3"/>
        <v>3.7452568899999994</v>
      </c>
    </row>
    <row r="42" spans="1:24" x14ac:dyDescent="0.25">
      <c r="A42" s="3" t="s">
        <v>9</v>
      </c>
      <c r="B42" s="3">
        <v>2002</v>
      </c>
      <c r="C42" s="3">
        <v>89</v>
      </c>
      <c r="D42" s="3" t="s">
        <v>6</v>
      </c>
      <c r="E42" s="3">
        <v>6.0443109026086903</v>
      </c>
      <c r="F42" s="3">
        <v>0.18009264430107916</v>
      </c>
      <c r="G42" s="6"/>
      <c r="H42" s="6"/>
      <c r="I42" s="6"/>
      <c r="J42" s="6"/>
      <c r="K42" s="6"/>
      <c r="M42" s="3" t="s">
        <v>9</v>
      </c>
      <c r="N42" s="3">
        <v>2002</v>
      </c>
      <c r="O42" s="3">
        <v>89</v>
      </c>
      <c r="P42" s="3" t="s">
        <v>13</v>
      </c>
      <c r="Q42" s="3">
        <v>67.990199292052196</v>
      </c>
      <c r="R42" s="3">
        <v>2.0109332829485296</v>
      </c>
      <c r="T42" s="9">
        <v>2011</v>
      </c>
      <c r="U42" s="8">
        <v>4.1823519200000003</v>
      </c>
      <c r="V42">
        <f>((0.05584723*2011)-108.190011)</f>
        <v>4.118768529999997</v>
      </c>
      <c r="W42">
        <f t="shared" si="4"/>
        <v>4.4364329399999969</v>
      </c>
      <c r="X42">
        <f t="shared" si="3"/>
        <v>3.8011041199999971</v>
      </c>
    </row>
    <row r="43" spans="1:24" x14ac:dyDescent="0.25">
      <c r="A43" s="3" t="s">
        <v>9</v>
      </c>
      <c r="B43" s="3">
        <v>2003</v>
      </c>
      <c r="C43" s="3">
        <v>98</v>
      </c>
      <c r="D43" s="3" t="s">
        <v>6</v>
      </c>
      <c r="E43" s="3">
        <v>5.3664229776000001</v>
      </c>
      <c r="F43" s="3">
        <v>0.45307649890396751</v>
      </c>
      <c r="G43" s="6"/>
      <c r="H43" s="6"/>
      <c r="I43" s="6"/>
      <c r="J43" s="6"/>
      <c r="K43" s="6"/>
      <c r="M43" s="3" t="s">
        <v>9</v>
      </c>
      <c r="N43" s="3">
        <v>2003</v>
      </c>
      <c r="O43" s="3">
        <v>98</v>
      </c>
      <c r="P43" s="3" t="s">
        <v>13</v>
      </c>
      <c r="Q43" s="3">
        <v>57.471429366878503</v>
      </c>
      <c r="R43" s="3">
        <v>4.8288735406865566</v>
      </c>
      <c r="T43" s="9">
        <v>2012</v>
      </c>
      <c r="U43" s="8">
        <v>4.6574543454545498</v>
      </c>
      <c r="V43">
        <f>((0.05584723*2012)-108.190011)</f>
        <v>4.1746157599999947</v>
      </c>
      <c r="W43">
        <f t="shared" si="4"/>
        <v>4.4922801699999946</v>
      </c>
      <c r="X43">
        <f t="shared" si="3"/>
        <v>3.8569513499999948</v>
      </c>
    </row>
    <row r="44" spans="1:24" x14ac:dyDescent="0.25">
      <c r="A44" s="3" t="s">
        <v>9</v>
      </c>
      <c r="B44" s="3">
        <v>2004</v>
      </c>
      <c r="C44" s="3">
        <v>93</v>
      </c>
      <c r="D44" s="3" t="s">
        <v>6</v>
      </c>
      <c r="E44" s="3">
        <v>5.4548323849999996</v>
      </c>
      <c r="F44" s="3">
        <v>0.52941162887498017</v>
      </c>
      <c r="G44" s="6"/>
      <c r="H44" s="6"/>
      <c r="I44" s="6"/>
      <c r="J44" s="6"/>
      <c r="K44" s="6"/>
      <c r="M44" s="3" t="s">
        <v>9</v>
      </c>
      <c r="N44" s="3">
        <v>2004</v>
      </c>
      <c r="O44" s="3">
        <v>93</v>
      </c>
      <c r="P44" s="3" t="s">
        <v>13</v>
      </c>
      <c r="Q44" s="3">
        <v>60.038168691218203</v>
      </c>
      <c r="R44" s="3">
        <v>5.8251039281212451</v>
      </c>
      <c r="T44" s="9">
        <v>2013</v>
      </c>
      <c r="U44" s="8">
        <v>4.9667651133333299</v>
      </c>
      <c r="V44">
        <f>((0.05584723*2013)-108.190011)</f>
        <v>4.2304629899999924</v>
      </c>
      <c r="W44">
        <f t="shared" si="4"/>
        <v>4.5481273999999923</v>
      </c>
      <c r="X44">
        <f t="shared" si="3"/>
        <v>3.9127985799999925</v>
      </c>
    </row>
    <row r="45" spans="1:24" x14ac:dyDescent="0.25">
      <c r="A45" s="3" t="s">
        <v>9</v>
      </c>
      <c r="B45" s="3">
        <v>2005</v>
      </c>
      <c r="C45" s="3">
        <v>65</v>
      </c>
      <c r="D45" s="3" t="s">
        <v>6</v>
      </c>
      <c r="E45" s="3">
        <v>6.7191282635294103</v>
      </c>
      <c r="F45" s="3">
        <v>0.24890761116674986</v>
      </c>
      <c r="G45" s="6"/>
      <c r="H45" s="6"/>
      <c r="I45" s="6"/>
      <c r="J45" s="6"/>
      <c r="K45" s="6"/>
      <c r="M45" s="3" t="s">
        <v>9</v>
      </c>
      <c r="N45" s="3">
        <v>2005</v>
      </c>
      <c r="O45" s="3">
        <v>65</v>
      </c>
      <c r="P45" s="3" t="s">
        <v>13</v>
      </c>
      <c r="Q45" s="3">
        <v>73.004525635878096</v>
      </c>
      <c r="R45" s="3">
        <v>2.5641618412719689</v>
      </c>
      <c r="T45" s="9">
        <v>2014</v>
      </c>
      <c r="U45" s="8">
        <v>4.4009115925</v>
      </c>
      <c r="V45">
        <f>((0.05584723*2014)-108.190011)</f>
        <v>4.2863102199999901</v>
      </c>
      <c r="W45">
        <f t="shared" si="4"/>
        <v>4.60397462999999</v>
      </c>
      <c r="X45">
        <f t="shared" si="3"/>
        <v>3.9686458099999902</v>
      </c>
    </row>
    <row r="46" spans="1:24" x14ac:dyDescent="0.25">
      <c r="A46" s="3" t="s">
        <v>9</v>
      </c>
      <c r="B46" s="3">
        <v>2006</v>
      </c>
      <c r="C46" s="3">
        <v>83</v>
      </c>
      <c r="D46" s="3" t="s">
        <v>6</v>
      </c>
      <c r="E46" s="3">
        <v>6.4028143445454502</v>
      </c>
      <c r="F46" s="3">
        <v>0.11587040773252384</v>
      </c>
      <c r="G46" s="6"/>
      <c r="H46" s="6"/>
      <c r="I46" s="6"/>
      <c r="J46" s="6"/>
      <c r="K46" s="6"/>
      <c r="M46" s="3" t="s">
        <v>9</v>
      </c>
      <c r="N46" s="3">
        <v>2006</v>
      </c>
      <c r="O46" s="3">
        <v>83</v>
      </c>
      <c r="P46" s="3" t="s">
        <v>13</v>
      </c>
      <c r="Q46" s="3">
        <v>71.269997450450106</v>
      </c>
      <c r="R46" s="3">
        <v>1.1026625789431803</v>
      </c>
    </row>
    <row r="47" spans="1:24" x14ac:dyDescent="0.25">
      <c r="A47" s="3" t="s">
        <v>9</v>
      </c>
      <c r="B47" s="3">
        <v>2007</v>
      </c>
      <c r="C47" s="3">
        <v>57</v>
      </c>
      <c r="D47" s="3" t="s">
        <v>6</v>
      </c>
      <c r="E47" s="3">
        <v>6.3364146159999999</v>
      </c>
      <c r="F47" s="3">
        <v>0.19699891730402566</v>
      </c>
      <c r="G47" s="6"/>
      <c r="H47" s="6"/>
      <c r="I47" s="6"/>
      <c r="J47" s="6"/>
      <c r="K47" s="6"/>
      <c r="M47" s="3" t="s">
        <v>9</v>
      </c>
      <c r="N47" s="3">
        <v>2007</v>
      </c>
      <c r="O47" s="3">
        <v>54</v>
      </c>
      <c r="P47" s="3" t="s">
        <v>13</v>
      </c>
      <c r="Q47" s="3">
        <v>70.436706066148602</v>
      </c>
      <c r="R47" s="3">
        <v>1.5548154236232428</v>
      </c>
      <c r="T47" s="18" t="s">
        <v>42</v>
      </c>
      <c r="U47" s="18"/>
      <c r="V47" s="18"/>
      <c r="W47" s="18"/>
      <c r="X47" s="18"/>
    </row>
    <row r="48" spans="1:24" x14ac:dyDescent="0.25">
      <c r="A48" s="3" t="s">
        <v>9</v>
      </c>
      <c r="B48" s="3">
        <v>2008</v>
      </c>
      <c r="C48" s="3">
        <v>41</v>
      </c>
      <c r="D48" s="3" t="s">
        <v>6</v>
      </c>
      <c r="E48" s="3">
        <v>6.95566706181818</v>
      </c>
      <c r="F48" s="3">
        <v>0.17584899749917277</v>
      </c>
      <c r="G48" s="6"/>
      <c r="H48" s="6"/>
      <c r="I48" s="6"/>
      <c r="J48" s="6"/>
      <c r="K48" s="6"/>
      <c r="M48" s="3" t="s">
        <v>9</v>
      </c>
      <c r="N48" s="3">
        <v>2008</v>
      </c>
      <c r="O48" s="3">
        <v>41</v>
      </c>
      <c r="P48" s="3" t="s">
        <v>13</v>
      </c>
      <c r="Q48" s="3">
        <v>77.578747956724101</v>
      </c>
      <c r="R48" s="3">
        <v>1.3672426283561516</v>
      </c>
      <c r="T48" t="s">
        <v>1</v>
      </c>
      <c r="U48" t="s">
        <v>43</v>
      </c>
      <c r="V48" t="s">
        <v>44</v>
      </c>
      <c r="W48" t="s">
        <v>29</v>
      </c>
      <c r="X48" t="s">
        <v>24</v>
      </c>
    </row>
    <row r="49" spans="1:28" x14ac:dyDescent="0.25">
      <c r="A49" s="3" t="s">
        <v>9</v>
      </c>
      <c r="B49" s="3">
        <v>2009</v>
      </c>
      <c r="C49" s="3">
        <v>38</v>
      </c>
      <c r="D49" s="3" t="s">
        <v>6</v>
      </c>
      <c r="E49" s="3">
        <v>6.0084680836363598</v>
      </c>
      <c r="F49" s="3">
        <v>0.33078124228916328</v>
      </c>
      <c r="G49" s="6"/>
      <c r="H49" s="6"/>
      <c r="I49" s="6"/>
      <c r="J49" s="6"/>
      <c r="K49" s="6"/>
      <c r="M49" s="3" t="s">
        <v>9</v>
      </c>
      <c r="N49" s="3">
        <v>2009</v>
      </c>
      <c r="O49" s="3">
        <v>38</v>
      </c>
      <c r="P49" s="3" t="s">
        <v>13</v>
      </c>
      <c r="Q49" s="3">
        <v>63.610925345759703</v>
      </c>
      <c r="R49" s="3">
        <v>4.5530105594806631</v>
      </c>
      <c r="T49" s="9">
        <v>1990</v>
      </c>
      <c r="U49" s="8">
        <v>20.944600516717198</v>
      </c>
      <c r="V49">
        <f>((0.63631084734*1990)-1233.90224673)</f>
        <v>32.356339476600169</v>
      </c>
      <c r="W49">
        <f>(V49)+4.2863162751928</f>
        <v>36.642655751792972</v>
      </c>
      <c r="X49" s="14">
        <f>(V49)-4.2863162751928</f>
        <v>28.07002320140737</v>
      </c>
    </row>
    <row r="50" spans="1:28" x14ac:dyDescent="0.25">
      <c r="A50" s="3" t="s">
        <v>9</v>
      </c>
      <c r="B50" s="3">
        <v>2010</v>
      </c>
      <c r="C50" s="3">
        <v>36</v>
      </c>
      <c r="D50" s="3" t="s">
        <v>6</v>
      </c>
      <c r="E50" s="3">
        <v>3.5742121533333302</v>
      </c>
      <c r="F50" s="3">
        <v>0.57027987816641046</v>
      </c>
      <c r="G50" s="6"/>
      <c r="H50" s="6"/>
      <c r="I50" s="6"/>
      <c r="J50" s="6"/>
      <c r="K50" s="6"/>
      <c r="M50" s="3" t="s">
        <v>9</v>
      </c>
      <c r="N50" s="3">
        <v>2010</v>
      </c>
      <c r="O50" s="3">
        <v>36</v>
      </c>
      <c r="P50" s="3" t="s">
        <v>13</v>
      </c>
      <c r="Q50" s="3">
        <v>38.745372851803403</v>
      </c>
      <c r="R50" s="3">
        <v>6.8428348280737312</v>
      </c>
      <c r="T50" s="9">
        <v>1991</v>
      </c>
      <c r="U50" s="8">
        <v>31.4629798926176</v>
      </c>
      <c r="V50">
        <f>((0.63631084734*1991)-1233.90224673)</f>
        <v>32.992650323940097</v>
      </c>
      <c r="W50">
        <f>(V50)+4.2863162751928</f>
        <v>37.2789665991329</v>
      </c>
      <c r="X50" s="14">
        <f t="shared" ref="X50:X73" si="5">(V50)-4.2863162751928</f>
        <v>28.706334048747298</v>
      </c>
    </row>
    <row r="51" spans="1:28" x14ac:dyDescent="0.25">
      <c r="A51" s="3" t="s">
        <v>9</v>
      </c>
      <c r="B51" s="3">
        <v>2011</v>
      </c>
      <c r="C51" s="3">
        <v>41</v>
      </c>
      <c r="D51" s="3" t="s">
        <v>6</v>
      </c>
      <c r="E51" s="3">
        <v>3.9493676945454501</v>
      </c>
      <c r="F51" s="3">
        <v>0.86217499567529687</v>
      </c>
      <c r="G51" s="6"/>
      <c r="H51" s="6"/>
      <c r="I51" s="6"/>
      <c r="J51" s="6"/>
      <c r="K51" s="6"/>
      <c r="M51" s="3" t="s">
        <v>9</v>
      </c>
      <c r="N51" s="3">
        <v>2011</v>
      </c>
      <c r="O51" s="3">
        <v>41</v>
      </c>
      <c r="P51" s="3" t="s">
        <v>13</v>
      </c>
      <c r="Q51" s="3">
        <v>41.974608323819702</v>
      </c>
      <c r="R51" s="3">
        <v>9.4673937765087182</v>
      </c>
      <c r="T51" s="9">
        <v>1992</v>
      </c>
      <c r="U51" s="8">
        <v>34.478980132590898</v>
      </c>
      <c r="V51">
        <f>((0.63631084734*1992)-1233.90224673)</f>
        <v>33.628961171280025</v>
      </c>
      <c r="W51">
        <f t="shared" ref="W51:W73" si="6">(V51)+4.2863162751928</f>
        <v>37.915277446472828</v>
      </c>
      <c r="X51" s="14">
        <f t="shared" si="5"/>
        <v>29.342644896087226</v>
      </c>
    </row>
    <row r="52" spans="1:28" x14ac:dyDescent="0.25">
      <c r="A52" s="3" t="s">
        <v>9</v>
      </c>
      <c r="B52" s="3">
        <v>2012</v>
      </c>
      <c r="C52" s="3">
        <v>41</v>
      </c>
      <c r="D52" s="3" t="s">
        <v>6</v>
      </c>
      <c r="E52" s="3">
        <v>4.2547449709090897</v>
      </c>
      <c r="F52" s="3">
        <v>0.89257821862857167</v>
      </c>
      <c r="G52" s="6"/>
      <c r="H52" s="6"/>
      <c r="I52" s="6"/>
      <c r="J52" s="6"/>
      <c r="K52" s="6"/>
      <c r="M52" s="3" t="s">
        <v>9</v>
      </c>
      <c r="N52" s="3">
        <v>2012</v>
      </c>
      <c r="O52" s="3">
        <v>41</v>
      </c>
      <c r="P52" s="3" t="s">
        <v>13</v>
      </c>
      <c r="Q52" s="3">
        <v>46.7714914214502</v>
      </c>
      <c r="R52" s="3">
        <v>9.9989865858739275</v>
      </c>
      <c r="T52" s="9">
        <v>1993</v>
      </c>
      <c r="U52" s="8">
        <v>49.7908854972992</v>
      </c>
      <c r="V52">
        <f>((0.63631084734*1993)-1233.90224673)</f>
        <v>34.26527201862018</v>
      </c>
      <c r="W52">
        <f t="shared" si="6"/>
        <v>38.551588293812983</v>
      </c>
      <c r="X52" s="14">
        <f t="shared" si="5"/>
        <v>29.978955743427381</v>
      </c>
    </row>
    <row r="53" spans="1:28" x14ac:dyDescent="0.25">
      <c r="A53" s="3" t="s">
        <v>9</v>
      </c>
      <c r="B53" s="3">
        <v>2013</v>
      </c>
      <c r="C53" s="3">
        <v>17</v>
      </c>
      <c r="D53" s="3" t="s">
        <v>6</v>
      </c>
      <c r="E53" s="3">
        <v>5.9820260999999997</v>
      </c>
      <c r="F53" s="3">
        <v>0.29676945816783423</v>
      </c>
      <c r="G53" s="6"/>
      <c r="H53" s="6"/>
      <c r="I53" s="6"/>
      <c r="J53" s="6"/>
      <c r="K53" s="6"/>
      <c r="M53" s="3" t="s">
        <v>9</v>
      </c>
      <c r="N53" s="3">
        <v>2013</v>
      </c>
      <c r="O53" s="3">
        <v>17</v>
      </c>
      <c r="P53" s="3" t="s">
        <v>13</v>
      </c>
      <c r="Q53" s="3">
        <v>61.258254733082602</v>
      </c>
      <c r="R53" s="3">
        <v>3.3735752219668944</v>
      </c>
      <c r="T53" s="9">
        <v>1994</v>
      </c>
      <c r="U53" s="8">
        <v>40.158716888723703</v>
      </c>
      <c r="V53">
        <f>((0.63631084734*1994)-1233.90224673)</f>
        <v>34.901582865960108</v>
      </c>
      <c r="W53">
        <f t="shared" si="6"/>
        <v>39.187899141152911</v>
      </c>
      <c r="X53" s="14">
        <f t="shared" si="5"/>
        <v>30.615266590767309</v>
      </c>
    </row>
    <row r="54" spans="1:28" x14ac:dyDescent="0.25">
      <c r="A54" s="3" t="s">
        <v>9</v>
      </c>
      <c r="B54" s="3">
        <v>2014</v>
      </c>
      <c r="C54" s="3">
        <v>46</v>
      </c>
      <c r="D54" s="3" t="s">
        <v>6</v>
      </c>
      <c r="E54" s="3">
        <v>3.9536995450000001</v>
      </c>
      <c r="F54" s="3">
        <v>0.62826619443515008</v>
      </c>
      <c r="G54" s="6"/>
      <c r="H54" s="6"/>
      <c r="I54" s="6"/>
      <c r="J54" s="6"/>
      <c r="K54" s="6"/>
      <c r="M54" s="3" t="s">
        <v>9</v>
      </c>
      <c r="N54" s="3">
        <v>2014</v>
      </c>
      <c r="O54" s="3">
        <v>46</v>
      </c>
      <c r="P54" s="3" t="s">
        <v>13</v>
      </c>
      <c r="Q54" s="3">
        <v>42.8161300162214</v>
      </c>
      <c r="R54" s="3">
        <v>7.2746542592150831</v>
      </c>
      <c r="T54" s="9">
        <v>1995</v>
      </c>
      <c r="U54" s="8">
        <v>28.714058988832299</v>
      </c>
      <c r="V54">
        <f>((0.63631084734*1995)-1233.90224673)</f>
        <v>35.537893713300036</v>
      </c>
      <c r="W54">
        <f t="shared" si="6"/>
        <v>39.824209988492839</v>
      </c>
      <c r="X54" s="14">
        <f t="shared" si="5"/>
        <v>31.251577438107237</v>
      </c>
      <c r="AB54" t="s">
        <v>45</v>
      </c>
    </row>
    <row r="55" spans="1:28" x14ac:dyDescent="0.25">
      <c r="T55" s="9">
        <v>1996</v>
      </c>
      <c r="U55" s="8">
        <v>47.311393730108897</v>
      </c>
      <c r="V55">
        <f>((0.63631084734*1996)-1233.90224673)</f>
        <v>36.174204560640192</v>
      </c>
      <c r="W55">
        <f t="shared" si="6"/>
        <v>40.460520835832995</v>
      </c>
      <c r="X55" s="14">
        <f t="shared" si="5"/>
        <v>31.887888285447392</v>
      </c>
    </row>
    <row r="56" spans="1:28" x14ac:dyDescent="0.25">
      <c r="T56" s="9">
        <v>1997</v>
      </c>
      <c r="U56" s="8">
        <v>52.270977197232</v>
      </c>
      <c r="V56">
        <f>((0.63631084734*1997)-1233.90224673)</f>
        <v>36.81051540798012</v>
      </c>
      <c r="W56">
        <f t="shared" si="6"/>
        <v>41.096831683172923</v>
      </c>
      <c r="X56" s="14">
        <f t="shared" si="5"/>
        <v>32.524199132787317</v>
      </c>
    </row>
    <row r="57" spans="1:28" x14ac:dyDescent="0.25">
      <c r="T57" s="9">
        <v>1998</v>
      </c>
      <c r="U57" s="8">
        <v>45.813673998396197</v>
      </c>
      <c r="V57">
        <f>((0.63631084734*1998)-1233.90224673)</f>
        <v>37.446826255320047</v>
      </c>
      <c r="W57">
        <f t="shared" si="6"/>
        <v>41.73314253051285</v>
      </c>
      <c r="X57" s="14">
        <f t="shared" si="5"/>
        <v>33.160509980127244</v>
      </c>
    </row>
    <row r="58" spans="1:28" x14ac:dyDescent="0.25">
      <c r="T58" s="9">
        <v>1999</v>
      </c>
      <c r="U58" s="8">
        <v>38.475287051851801</v>
      </c>
      <c r="V58">
        <f>((0.63631084734*1999)-1233.90224673)</f>
        <v>38.083137102659975</v>
      </c>
      <c r="W58">
        <f t="shared" si="6"/>
        <v>42.369453377852778</v>
      </c>
      <c r="X58" s="14">
        <f t="shared" si="5"/>
        <v>33.796820827467172</v>
      </c>
    </row>
    <row r="59" spans="1:28" x14ac:dyDescent="0.25">
      <c r="T59" s="9">
        <v>2000</v>
      </c>
      <c r="U59" s="8">
        <v>26.194743609306901</v>
      </c>
      <c r="V59">
        <f>((0.63631084734*2000)-1233.90224673)</f>
        <v>38.719447950000131</v>
      </c>
      <c r="W59">
        <f t="shared" si="6"/>
        <v>43.005764225192934</v>
      </c>
      <c r="X59" s="14">
        <f t="shared" si="5"/>
        <v>34.433131674807328</v>
      </c>
    </row>
    <row r="60" spans="1:28" x14ac:dyDescent="0.25">
      <c r="T60" s="9">
        <v>2001</v>
      </c>
      <c r="U60" s="8">
        <v>44.451512459923897</v>
      </c>
      <c r="V60">
        <f>((0.63631084734*2001)-1233.90224673)</f>
        <v>39.355758797340059</v>
      </c>
      <c r="W60">
        <f t="shared" si="6"/>
        <v>43.642075072532862</v>
      </c>
      <c r="X60" s="14">
        <f t="shared" si="5"/>
        <v>35.069442522147256</v>
      </c>
    </row>
    <row r="61" spans="1:28" x14ac:dyDescent="0.25">
      <c r="T61" s="9">
        <v>2002</v>
      </c>
      <c r="U61" s="8">
        <v>20.8898921235042</v>
      </c>
      <c r="V61">
        <f>((0.63631084734*2002)-1233.90224673)</f>
        <v>39.992069644679987</v>
      </c>
      <c r="W61">
        <f t="shared" si="6"/>
        <v>44.27838591987279</v>
      </c>
      <c r="X61" s="14">
        <f t="shared" si="5"/>
        <v>35.705753369487184</v>
      </c>
    </row>
    <row r="62" spans="1:28" x14ac:dyDescent="0.25">
      <c r="T62" s="9">
        <v>2003</v>
      </c>
      <c r="U62" s="8">
        <v>32.138848193291402</v>
      </c>
      <c r="V62">
        <f>((0.63631084734*2003)-1233.90224673)</f>
        <v>40.628380492020142</v>
      </c>
      <c r="W62">
        <f t="shared" si="6"/>
        <v>44.914696767212945</v>
      </c>
      <c r="X62" s="14">
        <f t="shared" si="5"/>
        <v>36.342064216827339</v>
      </c>
    </row>
    <row r="63" spans="1:28" x14ac:dyDescent="0.25">
      <c r="T63" s="9">
        <v>2004</v>
      </c>
      <c r="U63" s="8">
        <v>45.681030872746298</v>
      </c>
      <c r="V63">
        <f>((0.63631084734*2004)-1233.90224673)</f>
        <v>41.26469133936007</v>
      </c>
      <c r="W63">
        <f t="shared" si="6"/>
        <v>45.551007614552873</v>
      </c>
      <c r="X63" s="14">
        <f t="shared" si="5"/>
        <v>36.978375064167267</v>
      </c>
    </row>
    <row r="64" spans="1:28" x14ac:dyDescent="0.25">
      <c r="T64" s="9">
        <v>2005</v>
      </c>
      <c r="U64" s="8">
        <v>42.947627541077097</v>
      </c>
      <c r="V64">
        <f>((0.63631084734*2005)-1233.90224673)</f>
        <v>41.901002186699998</v>
      </c>
      <c r="W64">
        <f t="shared" si="6"/>
        <v>46.187318461892801</v>
      </c>
      <c r="X64" s="14">
        <f t="shared" si="5"/>
        <v>37.614685911507195</v>
      </c>
    </row>
    <row r="65" spans="20:24" x14ac:dyDescent="0.25">
      <c r="T65" s="9">
        <v>2006</v>
      </c>
      <c r="U65" s="8">
        <v>41.543543790407398</v>
      </c>
      <c r="V65">
        <f>((0.63631084734*2006)-1233.90224673)</f>
        <v>42.537313034040153</v>
      </c>
      <c r="W65">
        <f t="shared" si="6"/>
        <v>46.823629309232956</v>
      </c>
      <c r="X65" s="14">
        <f t="shared" si="5"/>
        <v>38.25099675884735</v>
      </c>
    </row>
    <row r="66" spans="20:24" x14ac:dyDescent="0.25">
      <c r="T66" s="9">
        <v>2007</v>
      </c>
      <c r="U66" s="8">
        <v>35.786996449358497</v>
      </c>
      <c r="V66">
        <f>((0.63631084734*2007)-1233.90224673)</f>
        <v>43.173623881380081</v>
      </c>
      <c r="W66">
        <f t="shared" si="6"/>
        <v>47.459940156572884</v>
      </c>
      <c r="X66" s="14">
        <f t="shared" si="5"/>
        <v>38.887307606187278</v>
      </c>
    </row>
    <row r="67" spans="20:24" x14ac:dyDescent="0.25">
      <c r="T67" s="9">
        <v>2008</v>
      </c>
      <c r="U67" s="8">
        <v>48.4748208441952</v>
      </c>
      <c r="V67">
        <f>((0.63631084734*2008)-1233.90224673)</f>
        <v>43.809934728720009</v>
      </c>
      <c r="W67">
        <f t="shared" si="6"/>
        <v>48.096251003912812</v>
      </c>
      <c r="X67" s="14">
        <f t="shared" si="5"/>
        <v>39.523618453527206</v>
      </c>
    </row>
    <row r="68" spans="20:24" x14ac:dyDescent="0.25">
      <c r="T68" s="9">
        <v>2009</v>
      </c>
      <c r="U68" s="8">
        <v>43.756803341594697</v>
      </c>
      <c r="V68">
        <f>((0.63631084734*2009)-1233.90224673)</f>
        <v>44.446245576060164</v>
      </c>
      <c r="W68">
        <f t="shared" si="6"/>
        <v>48.732561851252967</v>
      </c>
      <c r="X68" s="14">
        <f t="shared" si="5"/>
        <v>40.159929300867361</v>
      </c>
    </row>
    <row r="69" spans="20:24" x14ac:dyDescent="0.25">
      <c r="T69" s="9">
        <v>2010</v>
      </c>
      <c r="U69" s="8">
        <v>43.776953810895499</v>
      </c>
      <c r="V69">
        <f>((0.63631084734*2010)-1233.90224673)</f>
        <v>45.082556423400092</v>
      </c>
      <c r="W69">
        <f t="shared" si="6"/>
        <v>49.368872698592895</v>
      </c>
      <c r="X69" s="14">
        <f t="shared" si="5"/>
        <v>40.796240148207289</v>
      </c>
    </row>
    <row r="70" spans="20:24" x14ac:dyDescent="0.25">
      <c r="T70" s="9">
        <v>2011</v>
      </c>
      <c r="U70" s="8">
        <v>47.958678246665002</v>
      </c>
      <c r="V70">
        <f>((0.63631084734*2011)-1233.90224673)</f>
        <v>45.71886727074002</v>
      </c>
      <c r="W70">
        <f t="shared" si="6"/>
        <v>50.005183545932823</v>
      </c>
      <c r="X70" s="14">
        <f t="shared" si="5"/>
        <v>41.432550995547217</v>
      </c>
    </row>
    <row r="71" spans="20:24" x14ac:dyDescent="0.25">
      <c r="T71" s="9">
        <v>2012</v>
      </c>
      <c r="U71" s="8">
        <v>49.9268802834019</v>
      </c>
      <c r="V71">
        <f>((0.63631084734*2012)-1233.90224673)</f>
        <v>46.355178118080175</v>
      </c>
      <c r="W71">
        <f t="shared" si="6"/>
        <v>50.641494393272978</v>
      </c>
      <c r="X71" s="14">
        <f t="shared" si="5"/>
        <v>42.068861842887372</v>
      </c>
    </row>
    <row r="72" spans="20:24" x14ac:dyDescent="0.25">
      <c r="T72" s="9">
        <v>2013</v>
      </c>
      <c r="U72" s="8">
        <v>54.193562592616303</v>
      </c>
      <c r="V72">
        <f>((0.63631084734*2013)-1233.90224673)</f>
        <v>46.991488965420103</v>
      </c>
      <c r="W72">
        <f t="shared" si="6"/>
        <v>51.277805240612906</v>
      </c>
      <c r="X72" s="14">
        <f t="shared" si="5"/>
        <v>42.7051726902273</v>
      </c>
    </row>
    <row r="73" spans="20:24" x14ac:dyDescent="0.25">
      <c r="T73" s="9">
        <v>2014</v>
      </c>
      <c r="U73" s="8">
        <v>49.176101954998799</v>
      </c>
      <c r="V73">
        <f>((0.63631084734*2014)-1233.90224673)</f>
        <v>47.627799812760031</v>
      </c>
      <c r="W73">
        <f t="shared" si="6"/>
        <v>51.914116087952834</v>
      </c>
      <c r="X73" s="14">
        <f t="shared" si="5"/>
        <v>43.341483537567228</v>
      </c>
    </row>
  </sheetData>
  <mergeCells count="2">
    <mergeCell ref="T19:X19"/>
    <mergeCell ref="T47:X47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opLeftCell="B1" workbookViewId="0">
      <selection activeCell="Q24" sqref="Q24"/>
    </sheetView>
  </sheetViews>
  <sheetFormatPr defaultRowHeight="15" x14ac:dyDescent="0.25"/>
  <cols>
    <col min="1" max="1" width="13.42578125" bestFit="1" customWidth="1"/>
    <col min="9" max="9" width="13.42578125" bestFit="1" customWidth="1"/>
  </cols>
  <sheetData>
    <row r="1" spans="1:14" x14ac:dyDescent="0.25">
      <c r="A1" t="s">
        <v>0</v>
      </c>
      <c r="B1" t="s">
        <v>1</v>
      </c>
      <c r="C1" t="s">
        <v>20</v>
      </c>
      <c r="D1" t="s">
        <v>2</v>
      </c>
      <c r="E1" t="s">
        <v>3</v>
      </c>
      <c r="F1" t="s">
        <v>4</v>
      </c>
      <c r="I1" t="s">
        <v>0</v>
      </c>
      <c r="J1" t="s">
        <v>1</v>
      </c>
      <c r="K1" t="s">
        <v>20</v>
      </c>
      <c r="L1" t="s">
        <v>2</v>
      </c>
      <c r="M1" t="s">
        <v>3</v>
      </c>
      <c r="N1" t="s">
        <v>4</v>
      </c>
    </row>
    <row r="2" spans="1:14" x14ac:dyDescent="0.25">
      <c r="A2" t="s">
        <v>10</v>
      </c>
      <c r="B2">
        <v>1990</v>
      </c>
      <c r="C2">
        <v>21</v>
      </c>
      <c r="D2" t="s">
        <v>6</v>
      </c>
      <c r="E2">
        <v>1.3552219599999999</v>
      </c>
      <c r="F2">
        <v>5.4027751445620505E-2</v>
      </c>
      <c r="I2" t="s">
        <v>10</v>
      </c>
      <c r="J2">
        <v>1990</v>
      </c>
      <c r="K2">
        <v>18</v>
      </c>
      <c r="L2" t="s">
        <v>13</v>
      </c>
      <c r="M2">
        <v>14.8289340326949</v>
      </c>
      <c r="N2" s="17">
        <v>0.62398700956903819</v>
      </c>
    </row>
    <row r="3" spans="1:14" x14ac:dyDescent="0.25">
      <c r="A3" t="s">
        <v>10</v>
      </c>
      <c r="B3">
        <v>1991</v>
      </c>
      <c r="C3">
        <v>10</v>
      </c>
      <c r="D3" t="s">
        <v>6</v>
      </c>
      <c r="E3">
        <v>1.7481574</v>
      </c>
      <c r="F3">
        <v>6.9637630716070847E-2</v>
      </c>
      <c r="I3" t="s">
        <v>10</v>
      </c>
      <c r="J3">
        <v>1991</v>
      </c>
      <c r="K3">
        <v>10</v>
      </c>
      <c r="L3" t="s">
        <v>13</v>
      </c>
      <c r="M3">
        <v>19.135801144447399</v>
      </c>
      <c r="N3" s="17">
        <v>1.0740312713416391</v>
      </c>
    </row>
    <row r="4" spans="1:14" x14ac:dyDescent="0.25">
      <c r="A4" t="s">
        <v>10</v>
      </c>
      <c r="B4">
        <v>1992</v>
      </c>
      <c r="C4">
        <v>17</v>
      </c>
      <c r="D4" t="s">
        <v>6</v>
      </c>
      <c r="E4">
        <v>2.412265224</v>
      </c>
      <c r="F4">
        <v>0.34570369860173539</v>
      </c>
      <c r="I4" t="s">
        <v>10</v>
      </c>
      <c r="J4">
        <v>1992</v>
      </c>
      <c r="K4">
        <v>17</v>
      </c>
      <c r="L4" t="s">
        <v>13</v>
      </c>
      <c r="M4">
        <v>26.624714394877099</v>
      </c>
      <c r="N4" s="17">
        <v>3.8657608167990185</v>
      </c>
    </row>
    <row r="5" spans="1:14" x14ac:dyDescent="0.25">
      <c r="A5" t="s">
        <v>10</v>
      </c>
      <c r="B5">
        <v>1993</v>
      </c>
      <c r="C5">
        <v>19</v>
      </c>
      <c r="D5" t="s">
        <v>6</v>
      </c>
      <c r="E5">
        <v>3.44682456</v>
      </c>
      <c r="F5">
        <v>0.14989124373826274</v>
      </c>
      <c r="I5" t="s">
        <v>10</v>
      </c>
      <c r="J5">
        <v>1993</v>
      </c>
      <c r="K5">
        <v>18</v>
      </c>
      <c r="L5" t="s">
        <v>13</v>
      </c>
      <c r="M5">
        <v>37.641449931775597</v>
      </c>
      <c r="N5" s="17">
        <v>1.7070277128924416</v>
      </c>
    </row>
    <row r="6" spans="1:14" x14ac:dyDescent="0.25">
      <c r="A6" t="s">
        <v>10</v>
      </c>
      <c r="B6">
        <v>1994</v>
      </c>
      <c r="C6">
        <v>15</v>
      </c>
      <c r="D6" t="s">
        <v>6</v>
      </c>
      <c r="E6">
        <v>3.2010799200000002</v>
      </c>
      <c r="F6">
        <v>0.17205960743688772</v>
      </c>
      <c r="I6" t="s">
        <v>10</v>
      </c>
      <c r="J6">
        <v>1994</v>
      </c>
      <c r="K6">
        <v>14</v>
      </c>
      <c r="L6" t="s">
        <v>13</v>
      </c>
      <c r="M6">
        <v>34.9849559410913</v>
      </c>
      <c r="N6" s="17">
        <v>1.7909243816376601</v>
      </c>
    </row>
    <row r="7" spans="1:14" x14ac:dyDescent="0.25">
      <c r="A7" t="s">
        <v>10</v>
      </c>
      <c r="B7">
        <v>1995</v>
      </c>
      <c r="C7">
        <v>17</v>
      </c>
      <c r="D7" t="s">
        <v>6</v>
      </c>
      <c r="E7">
        <v>2.1263950920000001</v>
      </c>
      <c r="F7">
        <v>0.22247129851720482</v>
      </c>
      <c r="I7" t="s">
        <v>10</v>
      </c>
      <c r="J7">
        <v>1995</v>
      </c>
      <c r="K7">
        <v>16</v>
      </c>
      <c r="L7" t="s">
        <v>13</v>
      </c>
      <c r="M7">
        <v>22.882215955626702</v>
      </c>
      <c r="N7" s="17">
        <v>2.5887403819903394</v>
      </c>
    </row>
    <row r="8" spans="1:14" x14ac:dyDescent="0.25">
      <c r="A8" t="s">
        <v>10</v>
      </c>
      <c r="B8">
        <v>1996</v>
      </c>
      <c r="C8">
        <v>18</v>
      </c>
      <c r="D8" t="s">
        <v>6</v>
      </c>
      <c r="E8">
        <v>4.4758162439999998</v>
      </c>
      <c r="F8">
        <v>0.62443671291823966</v>
      </c>
      <c r="I8" t="s">
        <v>10</v>
      </c>
      <c r="J8">
        <v>1996</v>
      </c>
      <c r="K8">
        <v>17</v>
      </c>
      <c r="L8" t="s">
        <v>13</v>
      </c>
      <c r="M8">
        <v>46.509221555240003</v>
      </c>
      <c r="N8" s="17">
        <v>6.5704142629895053</v>
      </c>
    </row>
    <row r="9" spans="1:14" x14ac:dyDescent="0.25">
      <c r="A9" t="s">
        <v>10</v>
      </c>
      <c r="B9">
        <v>1997</v>
      </c>
      <c r="C9">
        <v>12</v>
      </c>
      <c r="D9" t="s">
        <v>6</v>
      </c>
      <c r="E9">
        <v>4.3108772200000001</v>
      </c>
      <c r="F9">
        <v>0.52491997424713588</v>
      </c>
      <c r="I9" t="s">
        <v>10</v>
      </c>
      <c r="J9">
        <v>1997</v>
      </c>
      <c r="K9">
        <v>10</v>
      </c>
      <c r="L9" t="s">
        <v>13</v>
      </c>
      <c r="M9">
        <v>46.294218168177103</v>
      </c>
      <c r="N9" s="17">
        <v>6.2477285630296588</v>
      </c>
    </row>
    <row r="10" spans="1:14" x14ac:dyDescent="0.25">
      <c r="A10" t="s">
        <v>10</v>
      </c>
      <c r="B10">
        <v>1998</v>
      </c>
      <c r="C10">
        <v>7</v>
      </c>
      <c r="D10" t="s">
        <v>6</v>
      </c>
      <c r="E10">
        <v>2.5865583299999999</v>
      </c>
      <c r="F10">
        <v>0.5421813237684755</v>
      </c>
      <c r="I10" t="s">
        <v>10</v>
      </c>
      <c r="J10">
        <v>1998</v>
      </c>
      <c r="K10">
        <v>7</v>
      </c>
      <c r="L10" t="s">
        <v>13</v>
      </c>
      <c r="M10">
        <v>28.6799294973369</v>
      </c>
      <c r="N10" s="17">
        <v>5.9893332950890636</v>
      </c>
    </row>
    <row r="11" spans="1:14" x14ac:dyDescent="0.25">
      <c r="A11" t="s">
        <v>10</v>
      </c>
      <c r="B11">
        <v>1999</v>
      </c>
      <c r="C11">
        <v>27</v>
      </c>
      <c r="D11" t="s">
        <v>6</v>
      </c>
      <c r="E11">
        <v>3.1582026000000001</v>
      </c>
      <c r="F11">
        <v>0.12623497853409574</v>
      </c>
      <c r="I11" t="s">
        <v>10</v>
      </c>
      <c r="J11">
        <v>1999</v>
      </c>
      <c r="K11">
        <v>20</v>
      </c>
      <c r="L11" t="s">
        <v>13</v>
      </c>
      <c r="M11">
        <v>33.972703339241399</v>
      </c>
      <c r="N11" s="17">
        <v>1.2410450633034742</v>
      </c>
    </row>
    <row r="12" spans="1:14" x14ac:dyDescent="0.25">
      <c r="A12" t="s">
        <v>10</v>
      </c>
      <c r="B12">
        <v>2000</v>
      </c>
      <c r="C12">
        <v>27</v>
      </c>
      <c r="D12" t="s">
        <v>6</v>
      </c>
      <c r="E12">
        <v>1.62298427142857</v>
      </c>
      <c r="F12">
        <v>4.8318839988770845E-2</v>
      </c>
      <c r="I12" t="s">
        <v>10</v>
      </c>
      <c r="J12">
        <v>2000</v>
      </c>
      <c r="K12">
        <v>27</v>
      </c>
      <c r="L12" t="s">
        <v>13</v>
      </c>
      <c r="M12">
        <v>17.620998640685102</v>
      </c>
      <c r="N12" s="17">
        <v>0.53922410698839152</v>
      </c>
    </row>
    <row r="13" spans="1:14" x14ac:dyDescent="0.25">
      <c r="A13" t="s">
        <v>10</v>
      </c>
      <c r="B13">
        <v>2001</v>
      </c>
      <c r="C13">
        <v>20</v>
      </c>
      <c r="D13" t="s">
        <v>6</v>
      </c>
      <c r="E13">
        <v>2.9032852</v>
      </c>
      <c r="F13">
        <v>9.1527226629452021E-2</v>
      </c>
      <c r="I13" t="s">
        <v>10</v>
      </c>
      <c r="J13">
        <v>2001</v>
      </c>
      <c r="K13">
        <v>20</v>
      </c>
      <c r="L13" t="s">
        <v>13</v>
      </c>
      <c r="M13">
        <v>32.331054256854003</v>
      </c>
      <c r="N13" s="17">
        <v>1.0083885150178318</v>
      </c>
    </row>
    <row r="14" spans="1:14" x14ac:dyDescent="0.25">
      <c r="A14" t="s">
        <v>10</v>
      </c>
      <c r="B14">
        <v>2002</v>
      </c>
      <c r="C14">
        <v>26</v>
      </c>
      <c r="D14" t="s">
        <v>6</v>
      </c>
      <c r="E14">
        <v>1.46989669714286</v>
      </c>
      <c r="F14">
        <v>0.12636800537920553</v>
      </c>
      <c r="I14" t="s">
        <v>10</v>
      </c>
      <c r="J14">
        <v>2002</v>
      </c>
      <c r="K14">
        <v>26</v>
      </c>
      <c r="L14" t="s">
        <v>13</v>
      </c>
      <c r="M14">
        <v>16.4820768316754</v>
      </c>
      <c r="N14" s="17">
        <v>1.5512143201119317</v>
      </c>
    </row>
    <row r="15" spans="1:14" x14ac:dyDescent="0.25">
      <c r="A15" t="s">
        <v>10</v>
      </c>
      <c r="B15">
        <v>2003</v>
      </c>
      <c r="C15">
        <v>24</v>
      </c>
      <c r="D15" t="s">
        <v>6</v>
      </c>
      <c r="E15">
        <v>2.3103622599999998</v>
      </c>
      <c r="F15">
        <v>0.18004023656645995</v>
      </c>
      <c r="I15" t="s">
        <v>10</v>
      </c>
      <c r="J15">
        <v>2003</v>
      </c>
      <c r="K15">
        <v>24</v>
      </c>
      <c r="L15" t="s">
        <v>13</v>
      </c>
      <c r="M15">
        <v>25.816586746801999</v>
      </c>
      <c r="N15" s="17">
        <v>1.9353424863692319</v>
      </c>
    </row>
    <row r="16" spans="1:14" x14ac:dyDescent="0.25">
      <c r="A16" t="s">
        <v>10</v>
      </c>
      <c r="B16">
        <v>2004</v>
      </c>
      <c r="C16">
        <v>23</v>
      </c>
      <c r="D16" t="s">
        <v>6</v>
      </c>
      <c r="E16">
        <v>2.7152436199999999</v>
      </c>
      <c r="F16">
        <v>0.20255533603963433</v>
      </c>
      <c r="I16" t="s">
        <v>10</v>
      </c>
      <c r="J16">
        <v>2004</v>
      </c>
      <c r="K16">
        <v>23</v>
      </c>
      <c r="L16" t="s">
        <v>13</v>
      </c>
      <c r="M16">
        <v>29.643433792003201</v>
      </c>
      <c r="N16" s="17">
        <v>2.1728631466700463</v>
      </c>
    </row>
    <row r="17" spans="1:14" x14ac:dyDescent="0.25">
      <c r="A17" t="s">
        <v>10</v>
      </c>
      <c r="B17">
        <v>2005</v>
      </c>
      <c r="C17">
        <v>18</v>
      </c>
      <c r="D17" t="s">
        <v>6</v>
      </c>
      <c r="E17">
        <v>3.2410774199999999</v>
      </c>
      <c r="F17">
        <v>0.18575262029940126</v>
      </c>
      <c r="I17" t="s">
        <v>10</v>
      </c>
      <c r="J17">
        <v>2005</v>
      </c>
      <c r="K17">
        <v>17</v>
      </c>
      <c r="L17" t="s">
        <v>13</v>
      </c>
      <c r="M17">
        <v>36.268028840025501</v>
      </c>
      <c r="N17" s="17">
        <v>2.1591325605024538</v>
      </c>
    </row>
    <row r="18" spans="1:14" x14ac:dyDescent="0.25">
      <c r="A18" t="s">
        <v>10</v>
      </c>
      <c r="B18">
        <v>2006</v>
      </c>
      <c r="C18">
        <v>23</v>
      </c>
      <c r="D18" t="s">
        <v>6</v>
      </c>
      <c r="E18">
        <v>3.3607499399999998</v>
      </c>
      <c r="F18">
        <v>0.26615724201980751</v>
      </c>
      <c r="I18" t="s">
        <v>10</v>
      </c>
      <c r="J18">
        <v>2006</v>
      </c>
      <c r="K18">
        <v>23</v>
      </c>
      <c r="L18" t="s">
        <v>13</v>
      </c>
      <c r="M18">
        <v>36.441230083267499</v>
      </c>
      <c r="N18" s="17">
        <v>2.6702835835758529</v>
      </c>
    </row>
    <row r="19" spans="1:14" x14ac:dyDescent="0.25">
      <c r="A19" t="s">
        <v>10</v>
      </c>
      <c r="B19">
        <v>2007</v>
      </c>
      <c r="C19">
        <v>8</v>
      </c>
      <c r="D19" t="s">
        <v>6</v>
      </c>
      <c r="E19">
        <v>1.0002574799999999</v>
      </c>
      <c r="F19">
        <v>0.15208312607295693</v>
      </c>
      <c r="I19" t="s">
        <v>10</v>
      </c>
      <c r="J19">
        <v>2007</v>
      </c>
      <c r="K19">
        <v>8</v>
      </c>
      <c r="L19" t="s">
        <v>13</v>
      </c>
      <c r="M19">
        <v>10.9547706054581</v>
      </c>
      <c r="N19" s="17">
        <v>1.6396799090560863</v>
      </c>
    </row>
    <row r="20" spans="1:14" x14ac:dyDescent="0.25">
      <c r="A20" t="s">
        <v>10</v>
      </c>
      <c r="B20">
        <v>2008</v>
      </c>
      <c r="C20">
        <v>11</v>
      </c>
      <c r="D20" t="s">
        <v>6</v>
      </c>
      <c r="E20">
        <v>2.4531800000000001</v>
      </c>
      <c r="F20">
        <v>0.34100372865285544</v>
      </c>
      <c r="I20" t="s">
        <v>10</v>
      </c>
      <c r="J20">
        <v>2008</v>
      </c>
      <c r="K20">
        <v>11</v>
      </c>
      <c r="L20" t="s">
        <v>13</v>
      </c>
      <c r="M20">
        <v>27.831072549085501</v>
      </c>
      <c r="N20" s="17">
        <v>4.0627119975272246</v>
      </c>
    </row>
    <row r="21" spans="1:14" x14ac:dyDescent="0.25">
      <c r="A21" t="s">
        <v>10</v>
      </c>
      <c r="B21">
        <v>2009</v>
      </c>
      <c r="C21">
        <v>9</v>
      </c>
      <c r="D21" t="s">
        <v>6</v>
      </c>
      <c r="E21">
        <v>2.7247363600000001</v>
      </c>
      <c r="F21">
        <v>0.22297079812764764</v>
      </c>
      <c r="I21" t="s">
        <v>10</v>
      </c>
      <c r="J21">
        <v>2009</v>
      </c>
      <c r="K21">
        <v>9</v>
      </c>
      <c r="L21" t="s">
        <v>13</v>
      </c>
      <c r="M21">
        <v>29.417339456158398</v>
      </c>
      <c r="N21" s="17">
        <v>2.4881934682779852</v>
      </c>
    </row>
    <row r="22" spans="1:14" x14ac:dyDescent="0.25">
      <c r="A22" t="s">
        <v>10</v>
      </c>
      <c r="B22">
        <v>2010</v>
      </c>
      <c r="C22">
        <v>12</v>
      </c>
      <c r="D22" t="s">
        <v>6</v>
      </c>
      <c r="E22">
        <v>2.9486157</v>
      </c>
      <c r="F22">
        <v>0.11986429462806317</v>
      </c>
      <c r="I22" t="s">
        <v>10</v>
      </c>
      <c r="J22">
        <v>2010</v>
      </c>
      <c r="K22">
        <v>12</v>
      </c>
      <c r="L22" t="s">
        <v>13</v>
      </c>
      <c r="M22">
        <v>31.203649310401701</v>
      </c>
      <c r="N22" s="17">
        <v>1.0399410279297987</v>
      </c>
    </row>
    <row r="23" spans="1:14" x14ac:dyDescent="0.25">
      <c r="A23" t="s">
        <v>10</v>
      </c>
      <c r="B23">
        <v>2011</v>
      </c>
      <c r="C23">
        <v>7</v>
      </c>
      <c r="D23" t="s">
        <v>6</v>
      </c>
      <c r="E23">
        <v>3.4012274100000002</v>
      </c>
      <c r="F23">
        <v>0.52334831753954392</v>
      </c>
      <c r="I23" t="s">
        <v>10</v>
      </c>
      <c r="J23">
        <v>2011</v>
      </c>
      <c r="K23">
        <v>7</v>
      </c>
      <c r="L23" t="s">
        <v>13</v>
      </c>
      <c r="M23">
        <v>37.622098523022302</v>
      </c>
      <c r="N23" s="17">
        <v>4.1015975825169209</v>
      </c>
    </row>
    <row r="24" spans="1:14" x14ac:dyDescent="0.25">
      <c r="A24" t="s">
        <v>10</v>
      </c>
      <c r="B24">
        <v>2012</v>
      </c>
      <c r="C24">
        <v>7</v>
      </c>
      <c r="D24" t="s">
        <v>6</v>
      </c>
      <c r="E24">
        <v>2.8723004699999999</v>
      </c>
      <c r="F24">
        <v>0.52334831753954303</v>
      </c>
      <c r="I24" t="s">
        <v>10</v>
      </c>
      <c r="J24">
        <v>2012</v>
      </c>
      <c r="K24">
        <v>7</v>
      </c>
      <c r="L24" t="s">
        <v>13</v>
      </c>
      <c r="M24">
        <v>31.407036558104899</v>
      </c>
      <c r="N24" s="17">
        <v>4.5120404792058046</v>
      </c>
    </row>
    <row r="25" spans="1:14" x14ac:dyDescent="0.25">
      <c r="A25" t="s">
        <v>10</v>
      </c>
      <c r="B25">
        <v>2013</v>
      </c>
      <c r="C25">
        <v>15</v>
      </c>
      <c r="D25" t="s">
        <v>6</v>
      </c>
      <c r="E25">
        <v>4.8516167550000002</v>
      </c>
      <c r="F25">
        <v>0.38966254359266944</v>
      </c>
      <c r="I25" t="s">
        <v>10</v>
      </c>
      <c r="J25">
        <v>2013</v>
      </c>
      <c r="K25">
        <v>15</v>
      </c>
      <c r="L25" t="s">
        <v>13</v>
      </c>
      <c r="M25">
        <v>55.2904610061534</v>
      </c>
      <c r="N25" s="17">
        <v>4.3461861253497682</v>
      </c>
    </row>
    <row r="26" spans="1:14" x14ac:dyDescent="0.25">
      <c r="A26" t="s">
        <v>10</v>
      </c>
      <c r="B26">
        <v>2014</v>
      </c>
      <c r="C26">
        <v>33</v>
      </c>
      <c r="D26" t="s">
        <v>6</v>
      </c>
      <c r="E26">
        <v>3.58854014666667</v>
      </c>
      <c r="F26">
        <v>0.14005515339303759</v>
      </c>
      <c r="I26" t="s">
        <v>10</v>
      </c>
      <c r="J26">
        <v>2014</v>
      </c>
      <c r="K26">
        <v>33</v>
      </c>
      <c r="L26" t="s">
        <v>13</v>
      </c>
      <c r="M26">
        <v>40.687321827340703</v>
      </c>
      <c r="N26" s="17">
        <v>1.7183757855092445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L32" sqref="L32"/>
    </sheetView>
  </sheetViews>
  <sheetFormatPr defaultRowHeight="15" x14ac:dyDescent="0.25"/>
  <cols>
    <col min="1" max="1" width="15.140625" bestFit="1" customWidth="1"/>
    <col min="9" max="9" width="15.140625" bestFit="1" customWidth="1"/>
  </cols>
  <sheetData>
    <row r="1" spans="1:14" x14ac:dyDescent="0.25">
      <c r="A1" t="s">
        <v>0</v>
      </c>
      <c r="B1" t="s">
        <v>1</v>
      </c>
      <c r="C1" t="s">
        <v>20</v>
      </c>
      <c r="D1" t="s">
        <v>2</v>
      </c>
      <c r="E1" t="s">
        <v>3</v>
      </c>
      <c r="F1" t="s">
        <v>4</v>
      </c>
      <c r="I1" t="s">
        <v>0</v>
      </c>
      <c r="J1" t="s">
        <v>1</v>
      </c>
      <c r="K1" t="s">
        <v>20</v>
      </c>
      <c r="L1" t="s">
        <v>2</v>
      </c>
      <c r="M1" t="s">
        <v>3</v>
      </c>
      <c r="N1" t="s">
        <v>4</v>
      </c>
    </row>
    <row r="2" spans="1:14" x14ac:dyDescent="0.25">
      <c r="A2" s="4" t="s">
        <v>11</v>
      </c>
      <c r="B2" s="4">
        <v>1991</v>
      </c>
      <c r="C2" s="4">
        <v>7</v>
      </c>
      <c r="D2" s="4" t="s">
        <v>6</v>
      </c>
      <c r="E2" s="4">
        <v>6.8666108100000001</v>
      </c>
      <c r="F2" s="4">
        <v>1.5231716926710701</v>
      </c>
      <c r="I2" s="4" t="s">
        <v>11</v>
      </c>
      <c r="J2" s="4">
        <v>1991</v>
      </c>
      <c r="K2" s="4">
        <v>7</v>
      </c>
      <c r="L2" s="4" t="s">
        <v>13</v>
      </c>
      <c r="M2" s="4">
        <v>79.5394235647979</v>
      </c>
      <c r="N2" s="4">
        <v>14.430909152757055</v>
      </c>
    </row>
    <row r="3" spans="1:14" x14ac:dyDescent="0.25">
      <c r="A3" s="4" t="s">
        <v>11</v>
      </c>
      <c r="B3" s="4">
        <v>1995</v>
      </c>
      <c r="C3" s="4">
        <v>96</v>
      </c>
      <c r="D3" s="4" t="s">
        <v>6</v>
      </c>
      <c r="E3" s="4">
        <v>7.5007845050000004</v>
      </c>
      <c r="F3" s="4">
        <v>8.9679179890145774E-3</v>
      </c>
      <c r="I3" s="4" t="s">
        <v>11</v>
      </c>
      <c r="J3" s="4">
        <v>1995</v>
      </c>
      <c r="K3" s="4">
        <v>96</v>
      </c>
      <c r="L3" s="4" t="s">
        <v>13</v>
      </c>
      <c r="M3" s="4">
        <v>83.529156735560093</v>
      </c>
      <c r="N3" s="4">
        <v>0.10420720755507919</v>
      </c>
    </row>
    <row r="4" spans="1:14" x14ac:dyDescent="0.25">
      <c r="A4" s="4" t="s">
        <v>11</v>
      </c>
      <c r="B4" s="4">
        <v>1996</v>
      </c>
      <c r="C4" s="4">
        <v>36</v>
      </c>
      <c r="D4" s="4" t="s">
        <v>6</v>
      </c>
      <c r="E4" s="4">
        <v>7.6861684733333302</v>
      </c>
      <c r="F4" s="4">
        <v>0.14831333664583207</v>
      </c>
      <c r="I4" s="4" t="s">
        <v>11</v>
      </c>
      <c r="J4" s="4">
        <v>1996</v>
      </c>
      <c r="K4" s="4">
        <v>36</v>
      </c>
      <c r="L4" s="4" t="s">
        <v>13</v>
      </c>
      <c r="M4" s="4">
        <v>85.645865149857201</v>
      </c>
      <c r="N4" s="4">
        <v>1.7215931395856543</v>
      </c>
    </row>
    <row r="5" spans="1:14" x14ac:dyDescent="0.25">
      <c r="A5" s="4" t="s">
        <v>11</v>
      </c>
      <c r="B5" s="4">
        <v>1998</v>
      </c>
      <c r="C5" s="4">
        <v>8</v>
      </c>
      <c r="D5" s="4" t="s">
        <v>6</v>
      </c>
      <c r="E5" s="4">
        <v>6.8237334900000004</v>
      </c>
      <c r="F5" s="4">
        <v>4.2182260092375218E-2</v>
      </c>
      <c r="I5" s="4" t="s">
        <v>11</v>
      </c>
      <c r="J5" s="4">
        <v>1998</v>
      </c>
      <c r="K5" s="4">
        <v>8</v>
      </c>
      <c r="L5" s="4" t="s">
        <v>13</v>
      </c>
      <c r="M5" s="4">
        <v>77.958299392745602</v>
      </c>
      <c r="N5" s="4">
        <v>2.4447206585008789</v>
      </c>
    </row>
    <row r="6" spans="1:14" x14ac:dyDescent="0.25">
      <c r="A6" s="4" t="s">
        <v>11</v>
      </c>
      <c r="B6" s="4">
        <v>2004</v>
      </c>
      <c r="C6" s="4">
        <v>9</v>
      </c>
      <c r="D6" s="4" t="s">
        <v>6</v>
      </c>
      <c r="E6" s="4">
        <v>7.67877338</v>
      </c>
      <c r="F6" s="4">
        <v>0.51203892221555902</v>
      </c>
      <c r="I6" s="4" t="s">
        <v>11</v>
      </c>
      <c r="J6" s="4">
        <v>2004</v>
      </c>
      <c r="K6" s="4">
        <v>9</v>
      </c>
      <c r="L6" s="4" t="s">
        <v>13</v>
      </c>
      <c r="M6" s="4">
        <v>90.987918491437696</v>
      </c>
      <c r="N6" s="4">
        <v>6.8606034547959549</v>
      </c>
    </row>
    <row r="7" spans="1:14" x14ac:dyDescent="0.25">
      <c r="A7" s="4" t="s">
        <v>11</v>
      </c>
      <c r="B7" s="4">
        <v>2005</v>
      </c>
      <c r="C7" s="4">
        <v>17</v>
      </c>
      <c r="D7" s="4" t="s">
        <v>6</v>
      </c>
      <c r="E7" s="4">
        <v>5.1303033359999999</v>
      </c>
      <c r="F7" s="4">
        <v>0.15602982451778025</v>
      </c>
      <c r="I7" s="4" t="s">
        <v>11</v>
      </c>
      <c r="J7" s="4">
        <v>2005</v>
      </c>
      <c r="K7" s="4">
        <v>17</v>
      </c>
      <c r="L7" s="4" t="s">
        <v>13</v>
      </c>
      <c r="M7" s="4">
        <v>60.799361195839197</v>
      </c>
      <c r="N7" s="4">
        <v>1.9513160562629519</v>
      </c>
    </row>
    <row r="8" spans="1:14" x14ac:dyDescent="0.25">
      <c r="A8" s="4" t="s">
        <v>11</v>
      </c>
      <c r="B8" s="4">
        <v>2006</v>
      </c>
      <c r="C8" s="4">
        <v>8</v>
      </c>
      <c r="D8" s="4" t="s">
        <v>6</v>
      </c>
      <c r="E8" s="4">
        <v>10.575019019999999</v>
      </c>
      <c r="F8" s="4">
        <v>0.16910735660351145</v>
      </c>
      <c r="I8" s="4" t="s">
        <v>11</v>
      </c>
      <c r="J8" s="4">
        <v>2006</v>
      </c>
      <c r="K8" s="4">
        <v>8</v>
      </c>
      <c r="L8" s="4" t="s">
        <v>13</v>
      </c>
      <c r="M8" s="4">
        <v>135.25936856248401</v>
      </c>
      <c r="N8" s="4">
        <v>1.8777908556612577</v>
      </c>
    </row>
    <row r="9" spans="1:14" x14ac:dyDescent="0.25">
      <c r="A9" s="4" t="s">
        <v>11</v>
      </c>
      <c r="B9" s="4">
        <v>2007</v>
      </c>
      <c r="C9" s="4">
        <v>274</v>
      </c>
      <c r="D9" s="4" t="s">
        <v>6</v>
      </c>
      <c r="E9" s="4">
        <v>6.8124541949999999</v>
      </c>
      <c r="F9" s="4">
        <v>6.4063908667065045E-2</v>
      </c>
      <c r="I9" s="4" t="s">
        <v>11</v>
      </c>
      <c r="J9" s="4">
        <v>2007</v>
      </c>
      <c r="K9" s="4">
        <v>274</v>
      </c>
      <c r="L9" s="4" t="s">
        <v>13</v>
      </c>
      <c r="M9" s="4">
        <v>84.018466675447499</v>
      </c>
      <c r="N9" s="4">
        <v>0.81841194539534423</v>
      </c>
    </row>
    <row r="10" spans="1:14" x14ac:dyDescent="0.25">
      <c r="A10" s="4" t="s">
        <v>11</v>
      </c>
      <c r="B10" s="4">
        <v>2008</v>
      </c>
      <c r="C10" s="4">
        <v>262</v>
      </c>
      <c r="D10" s="4" t="s">
        <v>6</v>
      </c>
      <c r="E10" s="4">
        <v>7.0128286978378398</v>
      </c>
      <c r="F10" s="4">
        <v>8.9607532255192968E-2</v>
      </c>
      <c r="I10" s="4" t="s">
        <v>11</v>
      </c>
      <c r="J10" s="4">
        <v>2008</v>
      </c>
      <c r="K10" s="4">
        <v>262</v>
      </c>
      <c r="L10" s="4" t="s">
        <v>13</v>
      </c>
      <c r="M10" s="4">
        <v>83.898080469069797</v>
      </c>
      <c r="N10" s="4">
        <v>1.1957936715548911</v>
      </c>
    </row>
    <row r="11" spans="1:14" x14ac:dyDescent="0.25">
      <c r="A11" s="4" t="s">
        <v>11</v>
      </c>
      <c r="B11" s="4">
        <v>2009</v>
      </c>
      <c r="C11" s="4">
        <v>336</v>
      </c>
      <c r="D11" s="4" t="s">
        <v>6</v>
      </c>
      <c r="E11" s="4">
        <v>6.873287726</v>
      </c>
      <c r="F11" s="4">
        <v>0.10812287031828478</v>
      </c>
      <c r="I11" s="4" t="s">
        <v>11</v>
      </c>
      <c r="J11" s="4">
        <v>2009</v>
      </c>
      <c r="K11" s="4">
        <v>336</v>
      </c>
      <c r="L11" s="4" t="s">
        <v>13</v>
      </c>
      <c r="M11" s="4">
        <v>83.164405132654906</v>
      </c>
      <c r="N11" s="4">
        <v>1.3424662548302584</v>
      </c>
    </row>
    <row r="12" spans="1:14" x14ac:dyDescent="0.25">
      <c r="A12" s="4" t="s">
        <v>11</v>
      </c>
      <c r="B12" s="4">
        <v>2010</v>
      </c>
      <c r="C12" s="4">
        <v>472</v>
      </c>
      <c r="D12" s="4" t="s">
        <v>6</v>
      </c>
      <c r="E12" s="4">
        <v>7.0478583242975201</v>
      </c>
      <c r="F12" s="4">
        <v>5.7712844954274291E-2</v>
      </c>
      <c r="I12" s="4" t="s">
        <v>11</v>
      </c>
      <c r="J12" s="4">
        <v>2010</v>
      </c>
      <c r="K12" s="4">
        <v>471</v>
      </c>
      <c r="L12" s="4" t="s">
        <v>13</v>
      </c>
      <c r="M12" s="4">
        <v>85.291150424431393</v>
      </c>
      <c r="N12" s="4">
        <v>0.73956519415247346</v>
      </c>
    </row>
    <row r="13" spans="1:14" x14ac:dyDescent="0.25">
      <c r="A13" s="4" t="s">
        <v>11</v>
      </c>
      <c r="B13" s="4">
        <v>2011</v>
      </c>
      <c r="C13" s="4">
        <v>429</v>
      </c>
      <c r="D13" s="4" t="s">
        <v>6</v>
      </c>
      <c r="E13" s="4">
        <v>7.0339470175000001</v>
      </c>
      <c r="F13" s="4">
        <v>5.642193954637189E-2</v>
      </c>
      <c r="I13" s="4" t="s">
        <v>11</v>
      </c>
      <c r="J13" s="4">
        <v>2011</v>
      </c>
      <c r="K13" s="4">
        <v>429</v>
      </c>
      <c r="L13" s="4" t="s">
        <v>13</v>
      </c>
      <c r="M13" s="4">
        <v>82.986939919639497</v>
      </c>
      <c r="N13" s="4">
        <v>0.68585621363580707</v>
      </c>
    </row>
    <row r="14" spans="1:14" x14ac:dyDescent="0.25">
      <c r="A14" s="4" t="s">
        <v>11</v>
      </c>
      <c r="B14" s="4">
        <v>2012</v>
      </c>
      <c r="C14" s="4">
        <v>343</v>
      </c>
      <c r="D14" s="4" t="s">
        <v>6</v>
      </c>
      <c r="E14" s="4">
        <v>6.5550918903448299</v>
      </c>
      <c r="F14" s="4">
        <v>8.3836765819590195E-2</v>
      </c>
      <c r="I14" s="4" t="s">
        <v>11</v>
      </c>
      <c r="J14" s="4">
        <v>2012</v>
      </c>
      <c r="K14" s="4">
        <v>343</v>
      </c>
      <c r="L14" s="4" t="s">
        <v>13</v>
      </c>
      <c r="M14" s="4">
        <v>78.255821901015494</v>
      </c>
      <c r="N14" s="4">
        <v>1.0543460540375622</v>
      </c>
    </row>
    <row r="15" spans="1:14" x14ac:dyDescent="0.25">
      <c r="A15" s="4" t="s">
        <v>11</v>
      </c>
      <c r="B15" s="4">
        <v>2013</v>
      </c>
      <c r="C15" s="4">
        <v>496</v>
      </c>
      <c r="D15" s="4" t="s">
        <v>6</v>
      </c>
      <c r="E15" s="4">
        <v>6.9667349222222201</v>
      </c>
      <c r="F15" s="4">
        <v>7.2971645866540771E-2</v>
      </c>
      <c r="I15" s="4" t="s">
        <v>11</v>
      </c>
      <c r="J15" s="4">
        <v>2013</v>
      </c>
      <c r="K15" s="4">
        <v>494</v>
      </c>
      <c r="L15" s="4" t="s">
        <v>13</v>
      </c>
      <c r="M15" s="4">
        <v>85.486100996091906</v>
      </c>
      <c r="N15" s="4">
        <v>0.99164834534414437</v>
      </c>
    </row>
    <row r="16" spans="1:14" x14ac:dyDescent="0.25">
      <c r="A16" s="4" t="s">
        <v>11</v>
      </c>
      <c r="B16" s="4">
        <v>2014</v>
      </c>
      <c r="C16" s="4">
        <v>49</v>
      </c>
      <c r="D16" s="4" t="s">
        <v>6</v>
      </c>
      <c r="E16" s="4">
        <v>7.8526891762500002</v>
      </c>
      <c r="F16" s="4">
        <v>5.3350500123442141E-2</v>
      </c>
      <c r="I16" s="4" t="s">
        <v>11</v>
      </c>
      <c r="J16" s="4">
        <v>2014</v>
      </c>
      <c r="K16" s="4">
        <v>49</v>
      </c>
      <c r="L16" s="4" t="s">
        <v>13</v>
      </c>
      <c r="M16" s="4">
        <v>97.112327937847297</v>
      </c>
      <c r="N16" s="4">
        <v>0.63994437208655253</v>
      </c>
    </row>
    <row r="17" spans="1:14" x14ac:dyDescent="0.25">
      <c r="A17" s="5" t="s">
        <v>12</v>
      </c>
      <c r="B17" s="5">
        <v>1991</v>
      </c>
      <c r="C17" s="5">
        <v>8</v>
      </c>
      <c r="D17" s="5" t="s">
        <v>6</v>
      </c>
      <c r="E17" s="5">
        <v>6.5750000000147999</v>
      </c>
      <c r="F17" s="5">
        <v>2.9557801965435379E-2</v>
      </c>
      <c r="I17" s="5" t="s">
        <v>12</v>
      </c>
      <c r="J17" s="5">
        <v>2001</v>
      </c>
      <c r="K17" s="5">
        <v>57</v>
      </c>
      <c r="L17" s="5" t="s">
        <v>13</v>
      </c>
      <c r="M17" s="5">
        <v>78.058938526814302</v>
      </c>
      <c r="N17" s="5">
        <v>1.6387905664513394</v>
      </c>
    </row>
    <row r="18" spans="1:14" x14ac:dyDescent="0.25">
      <c r="A18" s="5" t="s">
        <v>12</v>
      </c>
      <c r="B18" s="5">
        <v>1992</v>
      </c>
      <c r="C18" s="5">
        <v>7</v>
      </c>
      <c r="D18" s="5" t="s">
        <v>6</v>
      </c>
      <c r="E18" s="5">
        <v>8.2000000007666998</v>
      </c>
      <c r="F18" s="5">
        <v>6.5396469501700069E-2</v>
      </c>
      <c r="I18" s="5" t="s">
        <v>12</v>
      </c>
      <c r="J18" s="5">
        <v>2002</v>
      </c>
      <c r="K18" s="5">
        <v>111</v>
      </c>
      <c r="L18" s="5" t="s">
        <v>13</v>
      </c>
      <c r="M18" s="5">
        <v>94.796569349695403</v>
      </c>
      <c r="N18" s="5">
        <v>2.0555063399973008</v>
      </c>
    </row>
    <row r="19" spans="1:14" x14ac:dyDescent="0.25">
      <c r="A19" s="5" t="s">
        <v>12</v>
      </c>
      <c r="B19" s="5">
        <v>2001</v>
      </c>
      <c r="C19" s="5">
        <v>57</v>
      </c>
      <c r="D19" s="5" t="s">
        <v>6</v>
      </c>
      <c r="E19" s="5">
        <v>6.1399999996674799</v>
      </c>
      <c r="F19" s="5">
        <v>0.12492534908593783</v>
      </c>
      <c r="I19" s="5" t="s">
        <v>12</v>
      </c>
      <c r="J19" s="5">
        <v>2003</v>
      </c>
      <c r="K19" s="5">
        <v>167</v>
      </c>
      <c r="L19" s="5" t="s">
        <v>13</v>
      </c>
      <c r="M19" s="5">
        <v>85.766198877317507</v>
      </c>
      <c r="N19" s="5">
        <v>1.4102070265238487</v>
      </c>
    </row>
    <row r="20" spans="1:14" x14ac:dyDescent="0.25">
      <c r="A20" s="5" t="s">
        <v>12</v>
      </c>
      <c r="B20" s="5">
        <v>2002</v>
      </c>
      <c r="C20" s="5">
        <v>111</v>
      </c>
      <c r="D20" s="5" t="s">
        <v>6</v>
      </c>
      <c r="E20" s="5">
        <v>7.3109388917019897</v>
      </c>
      <c r="F20" s="5">
        <v>0.1549590695398636</v>
      </c>
      <c r="I20" s="5" t="s">
        <v>12</v>
      </c>
      <c r="J20" s="5">
        <v>2004</v>
      </c>
      <c r="K20" s="5">
        <v>285</v>
      </c>
      <c r="L20" s="5" t="s">
        <v>13</v>
      </c>
      <c r="M20" s="5">
        <v>93.173580683036803</v>
      </c>
      <c r="N20" s="5">
        <v>0.88768053592769858</v>
      </c>
    </row>
    <row r="21" spans="1:14" x14ac:dyDescent="0.25">
      <c r="A21" s="5" t="s">
        <v>12</v>
      </c>
      <c r="B21" s="5">
        <v>2003</v>
      </c>
      <c r="C21" s="5">
        <v>167</v>
      </c>
      <c r="D21" s="5" t="s">
        <v>6</v>
      </c>
      <c r="E21" s="5">
        <v>6.5883720932485996</v>
      </c>
      <c r="F21" s="5">
        <v>0.10630251817047383</v>
      </c>
      <c r="I21" s="5" t="s">
        <v>12</v>
      </c>
      <c r="J21" s="5">
        <v>2005</v>
      </c>
      <c r="K21" s="5">
        <v>344</v>
      </c>
      <c r="L21" s="5" t="s">
        <v>13</v>
      </c>
      <c r="M21" s="5">
        <v>91.076883822648497</v>
      </c>
      <c r="N21" s="5">
        <v>0.6853429165611733</v>
      </c>
    </row>
    <row r="22" spans="1:14" x14ac:dyDescent="0.25">
      <c r="A22" s="5" t="s">
        <v>12</v>
      </c>
      <c r="B22" s="5">
        <v>2004</v>
      </c>
      <c r="C22" s="5">
        <v>285</v>
      </c>
      <c r="D22" s="5" t="s">
        <v>6</v>
      </c>
      <c r="E22" s="5">
        <v>7.2245945947014798</v>
      </c>
      <c r="F22" s="5">
        <v>7.2704387404039367E-2</v>
      </c>
      <c r="I22" s="5" t="s">
        <v>12</v>
      </c>
      <c r="J22" s="5">
        <v>2006</v>
      </c>
      <c r="K22" s="5">
        <v>364</v>
      </c>
      <c r="L22" s="5" t="s">
        <v>13</v>
      </c>
      <c r="M22" s="5">
        <v>92.663893049082702</v>
      </c>
      <c r="N22" s="5">
        <v>0.76782919478333211</v>
      </c>
    </row>
    <row r="23" spans="1:14" x14ac:dyDescent="0.25">
      <c r="A23" s="5" t="s">
        <v>12</v>
      </c>
      <c r="B23" s="5">
        <v>2005</v>
      </c>
      <c r="C23" s="5">
        <v>344</v>
      </c>
      <c r="D23" s="5" t="s">
        <v>6</v>
      </c>
      <c r="E23" s="5">
        <v>7.0090265189629903</v>
      </c>
      <c r="F23" s="5">
        <v>5.3971983956140369E-2</v>
      </c>
      <c r="I23" s="5" t="s">
        <v>12</v>
      </c>
      <c r="J23" s="5">
        <v>2007</v>
      </c>
      <c r="K23" s="5">
        <v>221</v>
      </c>
      <c r="L23" s="5" t="s">
        <v>13</v>
      </c>
      <c r="M23" s="5">
        <v>97.444828585294403</v>
      </c>
      <c r="N23" s="5">
        <v>0.59334153089577268</v>
      </c>
    </row>
    <row r="24" spans="1:14" x14ac:dyDescent="0.25">
      <c r="A24" s="5" t="s">
        <v>12</v>
      </c>
      <c r="B24" s="5">
        <v>2006</v>
      </c>
      <c r="C24" s="5">
        <v>364</v>
      </c>
      <c r="D24" s="5" t="s">
        <v>6</v>
      </c>
      <c r="E24" s="5">
        <v>7.1035501967231696</v>
      </c>
      <c r="F24" s="5">
        <v>5.5608943058832017E-2</v>
      </c>
      <c r="I24" s="5" t="s">
        <v>12</v>
      </c>
      <c r="J24" s="5">
        <v>2008</v>
      </c>
      <c r="K24" s="5">
        <v>177</v>
      </c>
      <c r="L24" s="5" t="s">
        <v>13</v>
      </c>
      <c r="M24" s="5">
        <v>88.979266133727805</v>
      </c>
      <c r="N24" s="5">
        <v>0.87024401483129987</v>
      </c>
    </row>
    <row r="25" spans="1:14" x14ac:dyDescent="0.25">
      <c r="A25" s="5" t="s">
        <v>12</v>
      </c>
      <c r="B25" s="5">
        <v>2007</v>
      </c>
      <c r="C25" s="5">
        <v>244</v>
      </c>
      <c r="D25" s="5" t="s">
        <v>6</v>
      </c>
      <c r="E25" s="5">
        <v>7.3962295081525804</v>
      </c>
      <c r="F25" s="5">
        <v>3.6316586473950606E-2</v>
      </c>
      <c r="I25" s="5" t="s">
        <v>12</v>
      </c>
      <c r="J25" s="5">
        <v>2009</v>
      </c>
      <c r="K25" s="5">
        <v>168</v>
      </c>
      <c r="L25" s="5" t="s">
        <v>13</v>
      </c>
      <c r="M25" s="5">
        <v>87.840224828432298</v>
      </c>
      <c r="N25" s="5">
        <v>0.51278077163997982</v>
      </c>
    </row>
    <row r="26" spans="1:14" x14ac:dyDescent="0.25">
      <c r="A26" s="5" t="s">
        <v>12</v>
      </c>
      <c r="B26" s="5">
        <v>2008</v>
      </c>
      <c r="C26" s="5">
        <v>177</v>
      </c>
      <c r="D26" s="5" t="s">
        <v>6</v>
      </c>
      <c r="E26" s="5">
        <v>6.9700000002640303</v>
      </c>
      <c r="F26" s="5">
        <v>6.9869060350333231E-2</v>
      </c>
      <c r="I26" s="5" t="s">
        <v>12</v>
      </c>
      <c r="J26" s="5">
        <v>2010</v>
      </c>
      <c r="K26" s="5">
        <v>91</v>
      </c>
      <c r="L26" s="5" t="s">
        <v>13</v>
      </c>
      <c r="M26" s="5">
        <v>86.007802616420506</v>
      </c>
      <c r="N26" s="5">
        <v>0.97426275729311707</v>
      </c>
    </row>
    <row r="27" spans="1:14" x14ac:dyDescent="0.25">
      <c r="A27" s="5" t="s">
        <v>12</v>
      </c>
      <c r="B27" s="5">
        <v>2009</v>
      </c>
      <c r="C27" s="5">
        <v>168</v>
      </c>
      <c r="D27" s="5" t="s">
        <v>6</v>
      </c>
      <c r="E27" s="5">
        <v>6.7911155615098604</v>
      </c>
      <c r="F27" s="5">
        <v>4.8916263039092023E-2</v>
      </c>
      <c r="I27" s="5" t="s">
        <v>12</v>
      </c>
      <c r="J27" s="5">
        <v>2011</v>
      </c>
      <c r="K27" s="5">
        <v>109</v>
      </c>
      <c r="L27" s="5" t="s">
        <v>13</v>
      </c>
      <c r="M27" s="5">
        <v>90.208873921120102</v>
      </c>
      <c r="N27" s="5">
        <v>1.1560134190651128</v>
      </c>
    </row>
    <row r="28" spans="1:14" x14ac:dyDescent="0.25">
      <c r="A28" s="5" t="s">
        <v>12</v>
      </c>
      <c r="B28" s="5">
        <v>2010</v>
      </c>
      <c r="C28" s="5">
        <v>92</v>
      </c>
      <c r="D28" s="5" t="s">
        <v>6</v>
      </c>
      <c r="E28" s="5">
        <v>6.6172000001739404</v>
      </c>
      <c r="F28" s="5">
        <v>6.7893825475982494E-2</v>
      </c>
      <c r="I28" s="5" t="s">
        <v>12</v>
      </c>
      <c r="J28" s="5">
        <v>2012</v>
      </c>
      <c r="K28" s="5">
        <v>118</v>
      </c>
      <c r="L28" s="5" t="s">
        <v>13</v>
      </c>
      <c r="M28" s="5">
        <v>89.6139344846612</v>
      </c>
      <c r="N28" s="5">
        <v>1.1330038413153682</v>
      </c>
    </row>
    <row r="29" spans="1:14" x14ac:dyDescent="0.25">
      <c r="A29" s="5" t="s">
        <v>12</v>
      </c>
      <c r="B29" s="5">
        <v>2011</v>
      </c>
      <c r="C29" s="5">
        <v>109</v>
      </c>
      <c r="D29" s="5" t="s">
        <v>6</v>
      </c>
      <c r="E29" s="5">
        <v>7.0885714284799697</v>
      </c>
      <c r="F29" s="5">
        <v>9.723090812257125E-2</v>
      </c>
    </row>
    <row r="30" spans="1:14" x14ac:dyDescent="0.25">
      <c r="A30" s="5" t="s">
        <v>12</v>
      </c>
      <c r="B30" s="5">
        <v>2012</v>
      </c>
      <c r="C30" s="5">
        <v>118</v>
      </c>
      <c r="D30" s="5" t="s">
        <v>6</v>
      </c>
      <c r="E30" s="5">
        <v>7.0117647059732802</v>
      </c>
      <c r="F30" s="5">
        <v>9.378524838756766E-2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fig_d</vt:lpstr>
      <vt:lpstr>fig_f</vt:lpstr>
      <vt:lpstr>fig_g</vt:lpstr>
      <vt:lpstr>fig_h</vt:lpstr>
      <vt:lpstr>fig_i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Collingridge (Cefas)</dc:creator>
  <cp:lastModifiedBy>Eleanor Dening</cp:lastModifiedBy>
  <dcterms:created xsi:type="dcterms:W3CDTF">2017-05-03T10:38:40Z</dcterms:created>
  <dcterms:modified xsi:type="dcterms:W3CDTF">2017-05-11T15:03:14Z</dcterms:modified>
</cp:coreProperties>
</file>